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5083" yWindow="580" windowWidth="20504" windowHeight="5835" tabRatio="500"/>
  </bookViews>
  <sheets>
    <sheet name="BTD" sheetId="1" r:id="rId1"/>
    <sheet name="Sheet2" sheetId="2" state="hidden" r:id="rId2"/>
    <sheet name="Journal entry" sheetId="3" r:id="rId3"/>
    <sheet name=" Income Stmt (IS)" sheetId="4" r:id="rId4"/>
    <sheet name="RateRec (RR)" sheetId="5" r:id="rId5"/>
  </sheets>
  <definedNames>
    <definedName name="Effect">Sheet2!$A$1:$A$5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B18" i="1"/>
  <c r="B6" i="3"/>
  <c r="B10" i="1"/>
  <c r="B11" i="1"/>
  <c r="B19" i="1"/>
  <c r="B5" i="3"/>
  <c r="B4" i="1"/>
  <c r="B6" i="5"/>
  <c r="B9" i="3"/>
  <c r="B7" i="1"/>
  <c r="B9" i="1"/>
  <c r="E9" i="1"/>
  <c r="F9" i="1"/>
  <c r="E7" i="1"/>
  <c r="F7" i="1"/>
  <c r="E5" i="1"/>
  <c r="F5" i="1"/>
  <c r="E6" i="1"/>
  <c r="B8" i="1"/>
  <c r="E8" i="1"/>
  <c r="E10" i="1"/>
  <c r="F10" i="1"/>
  <c r="E11" i="1"/>
  <c r="F11" i="1"/>
  <c r="F6" i="1"/>
  <c r="F8" i="1"/>
  <c r="F15" i="1"/>
  <c r="B11" i="5"/>
  <c r="B7" i="5"/>
  <c r="B8" i="5"/>
  <c r="C10" i="3"/>
  <c r="C17" i="3"/>
  <c r="C7" i="4"/>
  <c r="C12" i="4"/>
  <c r="C14" i="4"/>
  <c r="C19" i="4"/>
  <c r="C28" i="4"/>
  <c r="E9" i="3"/>
  <c r="F10" i="3"/>
  <c r="A9" i="5"/>
  <c r="A8" i="5"/>
  <c r="A6" i="5"/>
  <c r="A1" i="5"/>
  <c r="A1" i="4"/>
  <c r="A1" i="3"/>
  <c r="E3" i="1"/>
  <c r="C29" i="4"/>
  <c r="B14" i="3"/>
  <c r="E5" i="3"/>
  <c r="E4" i="1"/>
  <c r="F4" i="1"/>
  <c r="B9" i="5"/>
  <c r="E12" i="1"/>
  <c r="E14" i="1"/>
  <c r="E16" i="1"/>
  <c r="F7" i="3"/>
  <c r="H17" i="3"/>
  <c r="C7" i="5"/>
  <c r="B5" i="5"/>
  <c r="B12" i="5"/>
  <c r="F3" i="1"/>
  <c r="C10" i="5"/>
  <c r="C6" i="5"/>
  <c r="B15" i="3"/>
  <c r="B32" i="4"/>
  <c r="E6" i="3"/>
  <c r="C11" i="5"/>
  <c r="C9" i="5"/>
  <c r="C8" i="5"/>
  <c r="C12" i="5"/>
  <c r="H13" i="3"/>
  <c r="F12" i="1"/>
  <c r="F14" i="1"/>
  <c r="F16" i="1"/>
  <c r="C7" i="3"/>
  <c r="B31" i="4"/>
  <c r="C32" i="4"/>
  <c r="C33" i="4"/>
  <c r="E4" i="3"/>
  <c r="B4" i="3"/>
  <c r="C16" i="3"/>
  <c r="D32" i="4"/>
  <c r="E14" i="3"/>
  <c r="H18" i="3"/>
  <c r="H19" i="3"/>
  <c r="B13" i="3"/>
  <c r="E13" i="3"/>
  <c r="E15" i="3"/>
  <c r="C34" i="4"/>
  <c r="C35" i="4"/>
  <c r="H14" i="3"/>
  <c r="H15" i="3"/>
</calcChain>
</file>

<file path=xl/sharedStrings.xml><?xml version="1.0" encoding="utf-8"?>
<sst xmlns="http://schemas.openxmlformats.org/spreadsheetml/2006/main" count="115" uniqueCount="85">
  <si>
    <t>Book-tax difference</t>
  </si>
  <si>
    <t>Increase DTA</t>
  </si>
  <si>
    <t>Decrease DTA</t>
  </si>
  <si>
    <t>Increase DTL</t>
  </si>
  <si>
    <t>Decrease DTL</t>
  </si>
  <si>
    <t>N/A</t>
  </si>
  <si>
    <t>Amount of the BTD</t>
  </si>
  <si>
    <t>Debit</t>
  </si>
  <si>
    <t>Credit</t>
  </si>
  <si>
    <t>$</t>
  </si>
  <si>
    <t>%</t>
  </si>
  <si>
    <t>Sales</t>
  </si>
  <si>
    <t>Dividends</t>
  </si>
  <si>
    <t>Bad debt expense</t>
  </si>
  <si>
    <t>Interest expense</t>
  </si>
  <si>
    <t>Advertising</t>
  </si>
  <si>
    <t>Cost of goods sold</t>
  </si>
  <si>
    <t>Income</t>
  </si>
  <si>
    <t>Expenses</t>
  </si>
  <si>
    <t>Depreciation</t>
  </si>
  <si>
    <t>Taxes (property and payroll)</t>
  </si>
  <si>
    <t>Life insurance premiums</t>
  </si>
  <si>
    <t>Annual change in cumulative taxable differences</t>
  </si>
  <si>
    <t xml:space="preserve">   US Treasury bonds</t>
  </si>
  <si>
    <t xml:space="preserve">   City of Make-believe bonds</t>
  </si>
  <si>
    <t>Interest income</t>
  </si>
  <si>
    <t>Salaries</t>
  </si>
  <si>
    <t xml:space="preserve">   Sales and administrative</t>
  </si>
  <si>
    <t>DRD</t>
  </si>
  <si>
    <t>Deferred Effect</t>
  </si>
  <si>
    <t>Net capital loss</t>
  </si>
  <si>
    <t>Annual change in cumulative deductible differences</t>
  </si>
  <si>
    <t>DTA</t>
  </si>
  <si>
    <t>DTL</t>
  </si>
  <si>
    <t>BI</t>
  </si>
  <si>
    <t>TI</t>
  </si>
  <si>
    <t>Without</t>
  </si>
  <si>
    <t xml:space="preserve">     Inc Tax Pay</t>
  </si>
  <si>
    <t>Income from continuing operations before income tax</t>
  </si>
  <si>
    <t>Income tax expense</t>
  </si>
  <si>
    <t xml:space="preserve">   Current</t>
  </si>
  <si>
    <t xml:space="preserve">   Deferred</t>
  </si>
  <si>
    <t>Income from continuing operations</t>
  </si>
  <si>
    <t>Income from discontinued operations, net of tax benefit</t>
  </si>
  <si>
    <t>Net income</t>
  </si>
  <si>
    <t>Tax credit</t>
  </si>
  <si>
    <t>Change in valuation allowance</t>
  </si>
  <si>
    <t xml:space="preserve">          Valuation allowance</t>
  </si>
  <si>
    <t>Income tax provision, continuing operations</t>
  </si>
  <si>
    <t>"With" tax exp</t>
  </si>
  <si>
    <t>"Without" tax exp</t>
  </si>
  <si>
    <t>Tax-exempt Interest Income</t>
  </si>
  <si>
    <t>Income (loss) from financial investments</t>
  </si>
  <si>
    <t>With</t>
  </si>
  <si>
    <t>If combined into one entry:</t>
  </si>
  <si>
    <t>For intraperiod tax allocation</t>
  </si>
  <si>
    <t>Pre-credit payable</t>
  </si>
  <si>
    <t>Income tax payable</t>
  </si>
  <si>
    <t>Difference</t>
  </si>
  <si>
    <t>Check figure for RR ("without")</t>
  </si>
  <si>
    <t xml:space="preserve">   ETR</t>
  </si>
  <si>
    <t>"With" BI</t>
  </si>
  <si>
    <t>"Without" BI</t>
  </si>
  <si>
    <t>from "w/o" je:</t>
  </si>
  <si>
    <t xml:space="preserve">Note:  need to establish a VA </t>
  </si>
  <si>
    <t xml:space="preserve">   for the $4,500 cap loss MLTN </t>
  </si>
  <si>
    <t xml:space="preserve">     not to be recognized (8,000-3,500)</t>
  </si>
  <si>
    <t>Check figure for IS</t>
  </si>
  <si>
    <t>Name:  Answer Key</t>
  </si>
  <si>
    <t>Meals and entertainment</t>
  </si>
  <si>
    <t>Startup cost amortization</t>
  </si>
  <si>
    <t>Less: credit</t>
  </si>
  <si>
    <t>Journal entry</t>
  </si>
  <si>
    <t>Difference alloc to discontinued ops</t>
  </si>
  <si>
    <t xml:space="preserve">           Income taxes payable</t>
  </si>
  <si>
    <t xml:space="preserve">   Gross profit</t>
  </si>
  <si>
    <t>Income statement</t>
  </si>
  <si>
    <t xml:space="preserve">        Total income</t>
  </si>
  <si>
    <t xml:space="preserve">   Company officers</t>
  </si>
  <si>
    <t>Repairs and maintenance</t>
  </si>
  <si>
    <t xml:space="preserve">        Total expenses</t>
  </si>
  <si>
    <t>Income tax provision from continuing operations at U.S. statutory rate</t>
  </si>
  <si>
    <t>Effective tax rate reconciliation</t>
  </si>
  <si>
    <t>Tax-exempt interest income</t>
  </si>
  <si>
    <t xml:space="preserve">   Savings and checking account, King Friday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</si>
</sst>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_);\(0\)"/>
    <numFmt numFmtId="167" formatCode="0.00_);\(0.00\)"/>
  </numFmts>
  <fonts count="10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164" fontId="0" fillId="0" borderId="0" xfId="0" applyNumberFormat="1" applyFont="1" applyAlignment="1">
      <alignment horizontal="right" vertical="center"/>
    </xf>
    <xf numFmtId="37" fontId="0" fillId="0" borderId="0" xfId="0" applyNumberFormat="1" applyFont="1" applyAlignment="1">
      <alignment horizontal="right" vertical="center"/>
    </xf>
    <xf numFmtId="37" fontId="0" fillId="0" borderId="1" xfId="0" applyNumberFormat="1" applyFont="1" applyBorder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37" fontId="8" fillId="0" borderId="0" xfId="0" applyNumberFormat="1" applyFont="1" applyAlignment="1">
      <alignment horizontal="right" vertical="center"/>
    </xf>
    <xf numFmtId="37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37" fontId="0" fillId="0" borderId="1" xfId="0" applyNumberFormat="1" applyBorder="1" applyAlignment="1">
      <alignment horizontal="center"/>
    </xf>
    <xf numFmtId="165" fontId="0" fillId="0" borderId="0" xfId="49" applyNumberFormat="1" applyFont="1"/>
    <xf numFmtId="167" fontId="0" fillId="0" borderId="0" xfId="57" applyNumberFormat="1" applyFont="1" applyAlignment="1">
      <alignment horizontal="center"/>
    </xf>
    <xf numFmtId="37" fontId="0" fillId="0" borderId="0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43" fontId="0" fillId="0" borderId="0" xfId="0" applyNumberFormat="1" applyAlignment="1">
      <alignment horizontal="center"/>
    </xf>
    <xf numFmtId="43" fontId="0" fillId="0" borderId="0" xfId="49" applyFont="1" applyAlignment="1">
      <alignment horizontal="center"/>
    </xf>
    <xf numFmtId="165" fontId="0" fillId="0" borderId="0" xfId="49" applyNumberFormat="1" applyFont="1" applyAlignment="1">
      <alignment horizontal="center"/>
    </xf>
    <xf numFmtId="0" fontId="0" fillId="0" borderId="0" xfId="0" applyFill="1" applyAlignment="1">
      <alignment horizontal="right"/>
    </xf>
    <xf numFmtId="165" fontId="0" fillId="0" borderId="0" xfId="49" applyNumberFormat="1" applyFont="1" applyFill="1"/>
    <xf numFmtId="10" fontId="0" fillId="0" borderId="0" xfId="57" applyNumberFormat="1" applyFont="1" applyFill="1"/>
    <xf numFmtId="164" fontId="0" fillId="0" borderId="1" xfId="0" applyNumberFormat="1" applyBorder="1"/>
    <xf numFmtId="39" fontId="0" fillId="5" borderId="3" xfId="0" applyNumberFormat="1" applyFill="1" applyBorder="1" applyAlignment="1">
      <alignment horizontal="center"/>
    </xf>
    <xf numFmtId="165" fontId="0" fillId="0" borderId="1" xfId="49" applyNumberFormat="1" applyFont="1" applyBorder="1"/>
    <xf numFmtId="0" fontId="9" fillId="0" borderId="0" xfId="0" applyFont="1"/>
    <xf numFmtId="9" fontId="0" fillId="0" borderId="1" xfId="57" applyFont="1" applyBorder="1"/>
    <xf numFmtId="5" fontId="1" fillId="0" borderId="0" xfId="56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0" xfId="56" applyNumberFormat="1" applyFont="1" applyAlignment="1">
      <alignment horizontal="right" vertical="center"/>
    </xf>
    <xf numFmtId="164" fontId="0" fillId="3" borderId="2" xfId="0" applyNumberFormat="1" applyFill="1" applyBorder="1" applyAlignment="1">
      <alignment horizontal="right" vertical="center"/>
    </xf>
    <xf numFmtId="5" fontId="0" fillId="0" borderId="0" xfId="56" applyNumberFormat="1" applyFont="1" applyAlignment="1">
      <alignment vertical="center"/>
    </xf>
    <xf numFmtId="5" fontId="0" fillId="0" borderId="0" xfId="49" applyNumberFormat="1" applyFont="1" applyAlignment="1">
      <alignment horizontal="center"/>
    </xf>
    <xf numFmtId="5" fontId="0" fillId="0" borderId="3" xfId="0" applyNumberFormat="1" applyBorder="1" applyAlignment="1">
      <alignment horizontal="center"/>
    </xf>
    <xf numFmtId="0" fontId="0" fillId="2" borderId="0" xfId="0" applyFill="1"/>
    <xf numFmtId="0" fontId="2" fillId="0" borderId="0" xfId="0" applyFont="1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0" fontId="0" fillId="0" borderId="0" xfId="57" applyNumberFormat="1" applyFont="1" applyBorder="1"/>
    <xf numFmtId="37" fontId="0" fillId="0" borderId="0" xfId="0" applyNumberFormat="1" applyBorder="1"/>
    <xf numFmtId="0" fontId="0" fillId="0" borderId="7" xfId="0" applyBorder="1"/>
    <xf numFmtId="0" fontId="0" fillId="0" borderId="8" xfId="0" applyBorder="1"/>
    <xf numFmtId="5" fontId="0" fillId="0" borderId="8" xfId="0" applyNumberFormat="1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7" xfId="0" applyBorder="1" applyAlignment="1">
      <alignment horizontal="right"/>
    </xf>
    <xf numFmtId="5" fontId="0" fillId="0" borderId="8" xfId="49" applyNumberFormat="1" applyFont="1" applyBorder="1"/>
    <xf numFmtId="3" fontId="0" fillId="0" borderId="8" xfId="0" applyNumberFormat="1" applyBorder="1"/>
    <xf numFmtId="164" fontId="0" fillId="3" borderId="8" xfId="0" applyNumberFormat="1" applyFill="1" applyBorder="1"/>
    <xf numFmtId="0" fontId="0" fillId="0" borderId="1" xfId="0" applyBorder="1"/>
    <xf numFmtId="10" fontId="0" fillId="5" borderId="10" xfId="57" applyNumberFormat="1" applyFont="1" applyFill="1" applyBorder="1"/>
    <xf numFmtId="164" fontId="0" fillId="0" borderId="7" xfId="0" applyNumberFormat="1" applyBorder="1"/>
    <xf numFmtId="0" fontId="0" fillId="4" borderId="7" xfId="0" applyFill="1" applyBorder="1"/>
    <xf numFmtId="0" fontId="2" fillId="4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5" fontId="0" fillId="0" borderId="0" xfId="56" applyNumberFormat="1" applyFont="1" applyBorder="1"/>
    <xf numFmtId="5" fontId="0" fillId="0" borderId="8" xfId="56" applyNumberFormat="1" applyFont="1" applyBorder="1"/>
    <xf numFmtId="0" fontId="2" fillId="0" borderId="7" xfId="0" applyFont="1" applyBorder="1" applyAlignment="1">
      <alignment horizontal="right"/>
    </xf>
    <xf numFmtId="165" fontId="0" fillId="0" borderId="0" xfId="49" applyNumberFormat="1" applyFont="1" applyBorder="1"/>
    <xf numFmtId="165" fontId="0" fillId="0" borderId="8" xfId="49" applyNumberFormat="1" applyFont="1" applyBorder="1"/>
    <xf numFmtId="165" fontId="0" fillId="0" borderId="10" xfId="49" applyNumberFormat="1" applyFont="1" applyBorder="1"/>
    <xf numFmtId="9" fontId="0" fillId="0" borderId="10" xfId="57" applyFont="1" applyBorder="1"/>
    <xf numFmtId="0" fontId="2" fillId="0" borderId="9" xfId="0" applyFont="1" applyBorder="1" applyAlignment="1">
      <alignment horizontal="right"/>
    </xf>
    <xf numFmtId="5" fontId="0" fillId="0" borderId="13" xfId="49" applyNumberFormat="1" applyFont="1" applyBorder="1"/>
    <xf numFmtId="5" fontId="0" fillId="0" borderId="14" xfId="49" applyNumberFormat="1" applyFont="1" applyBorder="1"/>
    <xf numFmtId="0" fontId="0" fillId="0" borderId="11" xfId="0" applyBorder="1" applyAlignment="1"/>
    <xf numFmtId="165" fontId="0" fillId="0" borderId="15" xfId="0" applyNumberFormat="1" applyBorder="1"/>
    <xf numFmtId="0" fontId="0" fillId="0" borderId="12" xfId="0" applyBorder="1"/>
    <xf numFmtId="164" fontId="0" fillId="0" borderId="8" xfId="0" applyNumberFormat="1" applyFill="1" applyBorder="1"/>
    <xf numFmtId="164" fontId="0" fillId="6" borderId="0" xfId="0" applyNumberFormat="1" applyFill="1" applyBorder="1"/>
    <xf numFmtId="0" fontId="0" fillId="6" borderId="11" xfId="0" applyFill="1" applyBorder="1" applyAlignment="1">
      <alignment horizontal="right"/>
    </xf>
    <xf numFmtId="37" fontId="0" fillId="6" borderId="12" xfId="0" applyNumberFormat="1" applyFill="1" applyBorder="1"/>
    <xf numFmtId="0" fontId="2" fillId="0" borderId="0" xfId="0" applyFont="1" applyFill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60">
    <cellStyle name="Comma" xfId="49" builtinId="3"/>
    <cellStyle name="Currency" xfId="56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Normal" xfId="0" builtinId="0"/>
    <cellStyle name="Percent" xfId="5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sqref="A1:C1"/>
    </sheetView>
  </sheetViews>
  <sheetFormatPr defaultColWidth="11" defaultRowHeight="15.6"/>
  <cols>
    <col min="1" max="1" width="46.36328125" bestFit="1" customWidth="1"/>
    <col min="2" max="3" width="19.36328125" style="16" customWidth="1"/>
    <col min="4" max="4" width="18.36328125" customWidth="1"/>
    <col min="5" max="6" width="12.08984375" bestFit="1" customWidth="1"/>
    <col min="7" max="7" width="31.36328125" customWidth="1"/>
  </cols>
  <sheetData>
    <row r="1" spans="1:9">
      <c r="A1" s="95" t="s">
        <v>68</v>
      </c>
      <c r="B1" s="95"/>
      <c r="C1" s="95"/>
      <c r="D1" s="96" t="s">
        <v>55</v>
      </c>
      <c r="E1" s="97"/>
      <c r="F1" s="98"/>
    </row>
    <row r="2" spans="1:9">
      <c r="D2" s="74"/>
      <c r="E2" s="75" t="s">
        <v>36</v>
      </c>
      <c r="F2" s="76" t="s">
        <v>53</v>
      </c>
    </row>
    <row r="3" spans="1:9">
      <c r="A3" s="3" t="s">
        <v>0</v>
      </c>
      <c r="B3" s="8" t="s">
        <v>6</v>
      </c>
      <c r="C3" s="8" t="s">
        <v>29</v>
      </c>
      <c r="D3" s="77" t="s">
        <v>34</v>
      </c>
      <c r="E3" s="78">
        <f>' Income Stmt (IS)'!C14-' Income Stmt (IS)'!C28</f>
        <v>836740</v>
      </c>
      <c r="F3" s="79">
        <f>E3-72000</f>
        <v>764740</v>
      </c>
    </row>
    <row r="4" spans="1:9">
      <c r="A4" t="s">
        <v>21</v>
      </c>
      <c r="B4" s="18">
        <f>' Income Stmt (IS)'!C24</f>
        <v>13300</v>
      </c>
      <c r="C4" s="16" t="s">
        <v>5</v>
      </c>
      <c r="D4" s="80"/>
      <c r="E4" s="81">
        <f>B4</f>
        <v>13300</v>
      </c>
      <c r="F4" s="82">
        <f>E4</f>
        <v>13300</v>
      </c>
    </row>
    <row r="5" spans="1:9">
      <c r="A5" t="s">
        <v>19</v>
      </c>
      <c r="B5" s="18">
        <f>' Income Stmt (IS)'!C22-20000</f>
        <v>8750</v>
      </c>
      <c r="C5" s="16" t="s">
        <v>4</v>
      </c>
      <c r="D5" s="80"/>
      <c r="E5" s="81">
        <f>B5</f>
        <v>8750</v>
      </c>
      <c r="F5" s="82">
        <f t="shared" ref="F5:F11" si="0">E5</f>
        <v>8750</v>
      </c>
    </row>
    <row r="6" spans="1:9" ht="15.75" customHeight="1">
      <c r="A6" t="s">
        <v>30</v>
      </c>
      <c r="B6" s="18">
        <v>8000</v>
      </c>
      <c r="C6" s="16" t="s">
        <v>1</v>
      </c>
      <c r="D6" s="80"/>
      <c r="E6" s="81">
        <f>B6</f>
        <v>8000</v>
      </c>
      <c r="F6" s="82">
        <f t="shared" si="0"/>
        <v>8000</v>
      </c>
      <c r="G6" s="88" t="s">
        <v>64</v>
      </c>
    </row>
    <row r="7" spans="1:9">
      <c r="A7" t="s">
        <v>51</v>
      </c>
      <c r="B7" s="18">
        <f>' Income Stmt (IS)'!B12</f>
        <v>7200</v>
      </c>
      <c r="C7" s="16" t="s">
        <v>5</v>
      </c>
      <c r="D7" s="80"/>
      <c r="E7" s="81">
        <f>-B7</f>
        <v>-7200</v>
      </c>
      <c r="F7" s="82">
        <f t="shared" si="0"/>
        <v>-7200</v>
      </c>
      <c r="G7" s="89" t="s">
        <v>65</v>
      </c>
    </row>
    <row r="8" spans="1:9">
      <c r="A8" t="s">
        <v>28</v>
      </c>
      <c r="B8" s="18">
        <f>0.7*' Income Stmt (IS)'!C8</f>
        <v>5740</v>
      </c>
      <c r="C8" s="16" t="s">
        <v>5</v>
      </c>
      <c r="D8" s="80"/>
      <c r="E8" s="81">
        <f>-B8</f>
        <v>-5740</v>
      </c>
      <c r="F8" s="82">
        <f t="shared" si="0"/>
        <v>-5740</v>
      </c>
      <c r="G8" s="90" t="s">
        <v>66</v>
      </c>
    </row>
    <row r="9" spans="1:9">
      <c r="A9" t="s">
        <v>69</v>
      </c>
      <c r="B9" s="18">
        <f>9200/2</f>
        <v>4600</v>
      </c>
      <c r="C9" s="16" t="s">
        <v>5</v>
      </c>
      <c r="D9" s="80"/>
      <c r="E9" s="81">
        <f>+B9</f>
        <v>4600</v>
      </c>
      <c r="F9" s="82">
        <f t="shared" si="0"/>
        <v>4600</v>
      </c>
    </row>
    <row r="10" spans="1:9">
      <c r="A10" t="s">
        <v>13</v>
      </c>
      <c r="B10" s="18">
        <f>' Income Stmt (IS)'!C21-1000</f>
        <v>3280</v>
      </c>
      <c r="C10" s="16" t="s">
        <v>1</v>
      </c>
      <c r="D10" s="80"/>
      <c r="E10" s="81">
        <f>B10</f>
        <v>3280</v>
      </c>
      <c r="F10" s="82">
        <f t="shared" si="0"/>
        <v>3280</v>
      </c>
    </row>
    <row r="11" spans="1:9">
      <c r="A11" t="s">
        <v>70</v>
      </c>
      <c r="B11" s="18">
        <f>(7000-5000)/180*12</f>
        <v>133.33333333333331</v>
      </c>
      <c r="C11" s="16" t="s">
        <v>2</v>
      </c>
      <c r="D11" s="80"/>
      <c r="E11" s="43">
        <f>-B11</f>
        <v>-133.33333333333331</v>
      </c>
      <c r="F11" s="83">
        <f t="shared" si="0"/>
        <v>-133.33333333333331</v>
      </c>
    </row>
    <row r="12" spans="1:9">
      <c r="B12" s="18"/>
      <c r="D12" s="80" t="s">
        <v>35</v>
      </c>
      <c r="E12" s="78">
        <f>SUM(E3:E11)</f>
        <v>861596.66666666663</v>
      </c>
      <c r="F12" s="79">
        <f>SUM(F3:F11)</f>
        <v>789596.66666666663</v>
      </c>
    </row>
    <row r="13" spans="1:9">
      <c r="B13" s="18"/>
      <c r="D13" s="80"/>
      <c r="E13" s="45">
        <v>0.3</v>
      </c>
      <c r="F13" s="84">
        <v>0.3</v>
      </c>
    </row>
    <row r="14" spans="1:9">
      <c r="B14" s="18"/>
      <c r="D14" s="80" t="s">
        <v>56</v>
      </c>
      <c r="E14" s="78">
        <f>E12*E13</f>
        <v>258478.99999999997</v>
      </c>
      <c r="F14" s="79">
        <f>F12*F13</f>
        <v>236878.99999999997</v>
      </c>
    </row>
    <row r="15" spans="1:9">
      <c r="B15" s="18"/>
      <c r="D15" s="80" t="s">
        <v>71</v>
      </c>
      <c r="E15" s="43">
        <v>9000</v>
      </c>
      <c r="F15" s="83">
        <f>E15</f>
        <v>9000</v>
      </c>
    </row>
    <row r="16" spans="1:9">
      <c r="B16" s="18"/>
      <c r="D16" s="85" t="s">
        <v>57</v>
      </c>
      <c r="E16" s="86">
        <f>E14-E15</f>
        <v>249478.99999999997</v>
      </c>
      <c r="F16" s="87">
        <f>F14-F15</f>
        <v>227878.99999999997</v>
      </c>
      <c r="G16" s="6"/>
      <c r="H16" s="6"/>
      <c r="I16" s="6"/>
    </row>
    <row r="17" spans="1:9">
      <c r="B17" s="18"/>
      <c r="E17" s="31"/>
      <c r="F17" s="31"/>
      <c r="G17" s="38"/>
      <c r="H17" s="39"/>
      <c r="I17" s="6"/>
    </row>
    <row r="18" spans="1:9">
      <c r="A18" s="54" t="s">
        <v>22</v>
      </c>
      <c r="B18" s="55">
        <f>B5</f>
        <v>8750</v>
      </c>
      <c r="C18" s="56" t="s">
        <v>4</v>
      </c>
      <c r="E18" s="31"/>
      <c r="F18" s="37"/>
      <c r="G18" s="38"/>
      <c r="H18" s="39"/>
      <c r="I18" s="6"/>
    </row>
    <row r="19" spans="1:9">
      <c r="A19" s="54" t="s">
        <v>31</v>
      </c>
      <c r="B19" s="55">
        <f>+B6+B10-B11</f>
        <v>11146.666666666666</v>
      </c>
      <c r="C19" s="56" t="s">
        <v>1</v>
      </c>
      <c r="E19" s="31"/>
      <c r="F19" s="31"/>
      <c r="G19" s="6"/>
      <c r="H19" s="39"/>
      <c r="I19" s="6"/>
    </row>
    <row r="20" spans="1:9">
      <c r="A20" s="53"/>
      <c r="B20" s="19"/>
      <c r="C20" s="17"/>
      <c r="E20" s="2"/>
      <c r="F20" s="2"/>
      <c r="G20" s="38"/>
      <c r="H20" s="40"/>
      <c r="I20" s="6"/>
    </row>
    <row r="21" spans="1:9">
      <c r="B21" s="18"/>
      <c r="E21" s="2"/>
      <c r="F21" s="2"/>
    </row>
    <row r="22" spans="1:9">
      <c r="B22" s="18"/>
      <c r="E22" s="2"/>
      <c r="F22" s="2"/>
    </row>
    <row r="23" spans="1:9">
      <c r="B23" s="18"/>
      <c r="C23" s="35"/>
      <c r="E23" s="2"/>
      <c r="F23" s="2"/>
    </row>
    <row r="24" spans="1:9">
      <c r="B24" s="18"/>
      <c r="C24" s="18"/>
      <c r="E24" s="31"/>
      <c r="F24" s="31"/>
    </row>
    <row r="25" spans="1:9">
      <c r="B25" s="18"/>
      <c r="E25" s="31"/>
      <c r="F25" s="31"/>
    </row>
    <row r="26" spans="1:9">
      <c r="B26" s="18"/>
      <c r="E26" s="31"/>
      <c r="F26" s="31"/>
    </row>
    <row r="27" spans="1:9">
      <c r="B27" s="18"/>
      <c r="E27" s="31"/>
      <c r="F27" s="31"/>
    </row>
    <row r="28" spans="1:9">
      <c r="B28" s="18"/>
    </row>
  </sheetData>
  <sortState ref="A4:C11">
    <sortCondition descending="1" ref="B4:B11"/>
  </sortState>
  <mergeCells count="2">
    <mergeCell ref="A1:C1"/>
    <mergeCell ref="D1:F1"/>
  </mergeCells>
  <phoneticPr fontId="6" type="noConversion"/>
  <dataValidations count="1">
    <dataValidation type="list" allowBlank="1" showInputMessage="1" showErrorMessage="1" sqref="C4:C19">
      <formula1>Effect</formula1>
    </dataValidation>
  </dataValidations>
  <pageMargins left="0.5" right="0.5" top="0.75" bottom="0.75" header="0.3" footer="0.3"/>
  <pageSetup scale="74" orientation="landscape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ColWidth="11" defaultRowHeight="15.6"/>
  <sheetData>
    <row r="1" spans="1:1">
      <c r="A1" t="s">
        <v>1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opLeftCell="B4" workbookViewId="0">
      <selection activeCell="C9" sqref="C9"/>
    </sheetView>
  </sheetViews>
  <sheetFormatPr defaultColWidth="11" defaultRowHeight="15.6"/>
  <cols>
    <col min="1" max="1" width="39.453125" customWidth="1"/>
    <col min="2" max="3" width="19.36328125" customWidth="1"/>
    <col min="4" max="4" width="18.453125" customWidth="1"/>
    <col min="7" max="7" width="15.08984375" customWidth="1"/>
  </cols>
  <sheetData>
    <row r="1" spans="1:8">
      <c r="A1" s="95" t="str">
        <f>BTD!A1</f>
        <v>Name:  Answer Key</v>
      </c>
      <c r="B1" s="95"/>
      <c r="C1" s="95"/>
    </row>
    <row r="2" spans="1:8">
      <c r="A2" s="1"/>
      <c r="B2" s="1"/>
      <c r="C2" s="1"/>
      <c r="D2" s="96" t="s">
        <v>55</v>
      </c>
      <c r="E2" s="97"/>
      <c r="F2" s="98"/>
    </row>
    <row r="3" spans="1:8">
      <c r="A3" s="5" t="s">
        <v>72</v>
      </c>
      <c r="B3" s="3" t="s">
        <v>7</v>
      </c>
      <c r="C3" s="3" t="s">
        <v>8</v>
      </c>
      <c r="D3" s="103" t="s">
        <v>36</v>
      </c>
      <c r="E3" s="104"/>
      <c r="F3" s="105"/>
    </row>
    <row r="4" spans="1:8">
      <c r="A4" t="s">
        <v>39</v>
      </c>
      <c r="B4" s="2">
        <f>C7-B6-B5</f>
        <v>221909.99999999997</v>
      </c>
      <c r="C4" s="2"/>
      <c r="D4" s="61" t="s">
        <v>39</v>
      </c>
      <c r="E4" s="57">
        <f>F7-E6-E5</f>
        <v>243509.99999999997</v>
      </c>
      <c r="F4" s="62"/>
      <c r="H4" s="2"/>
    </row>
    <row r="5" spans="1:8">
      <c r="A5" t="s">
        <v>32</v>
      </c>
      <c r="B5" s="2">
        <f>BTD!B19*0.3</f>
        <v>3343.9999999999995</v>
      </c>
      <c r="C5" s="2"/>
      <c r="D5" s="61" t="s">
        <v>32</v>
      </c>
      <c r="E5" s="57">
        <f>B5</f>
        <v>3343.9999999999995</v>
      </c>
      <c r="F5" s="62"/>
    </row>
    <row r="6" spans="1:8">
      <c r="A6" t="s">
        <v>33</v>
      </c>
      <c r="B6" s="2">
        <f>BTD!B18*0.3</f>
        <v>2625</v>
      </c>
      <c r="C6" s="2"/>
      <c r="D6" s="61" t="s">
        <v>33</v>
      </c>
      <c r="E6" s="57">
        <f>B6</f>
        <v>2625</v>
      </c>
      <c r="F6" s="62"/>
    </row>
    <row r="7" spans="1:8">
      <c r="A7" t="s">
        <v>74</v>
      </c>
      <c r="B7" s="2"/>
      <c r="C7" s="2">
        <f>BTD!F16</f>
        <v>227878.99999999997</v>
      </c>
      <c r="D7" s="61" t="s">
        <v>37</v>
      </c>
      <c r="E7" s="58"/>
      <c r="F7" s="63">
        <f>BTD!E16</f>
        <v>249478.99999999997</v>
      </c>
    </row>
    <row r="8" spans="1:8">
      <c r="B8" s="2"/>
      <c r="C8" s="2"/>
      <c r="D8" s="61"/>
      <c r="E8" s="58"/>
      <c r="F8" s="62"/>
    </row>
    <row r="9" spans="1:8">
      <c r="A9" t="s">
        <v>39</v>
      </c>
      <c r="B9" s="2">
        <f>4500*0.3</f>
        <v>1350</v>
      </c>
      <c r="C9" s="2"/>
      <c r="D9" s="61" t="s">
        <v>39</v>
      </c>
      <c r="E9" s="57">
        <f>4500*0.3</f>
        <v>1350</v>
      </c>
      <c r="F9" s="64"/>
    </row>
    <row r="10" spans="1:8">
      <c r="A10" t="s">
        <v>47</v>
      </c>
      <c r="B10" s="2"/>
      <c r="C10" s="2">
        <f>B9</f>
        <v>1350</v>
      </c>
      <c r="D10" s="65" t="s">
        <v>47</v>
      </c>
      <c r="E10" s="41"/>
      <c r="F10" s="66">
        <f>E9</f>
        <v>1350</v>
      </c>
    </row>
    <row r="11" spans="1:8">
      <c r="B11" s="2"/>
      <c r="C11" s="2"/>
    </row>
    <row r="12" spans="1:8">
      <c r="A12" s="44" t="s">
        <v>54</v>
      </c>
      <c r="B12" s="2"/>
      <c r="C12" s="2"/>
      <c r="D12" s="96" t="s">
        <v>73</v>
      </c>
      <c r="E12" s="97"/>
      <c r="F12" s="97"/>
      <c r="G12" s="99" t="s">
        <v>67</v>
      </c>
      <c r="H12" s="100"/>
    </row>
    <row r="13" spans="1:8">
      <c r="A13" t="s">
        <v>39</v>
      </c>
      <c r="B13" s="2">
        <f>B4+B9</f>
        <v>223259.99999999997</v>
      </c>
      <c r="C13" s="2"/>
      <c r="D13" s="67" t="s">
        <v>49</v>
      </c>
      <c r="E13" s="57">
        <f>B4+B9</f>
        <v>223259.99999999997</v>
      </c>
      <c r="F13" s="58"/>
      <c r="G13" s="61" t="s">
        <v>61</v>
      </c>
      <c r="H13" s="68">
        <f>BTD!F3</f>
        <v>764740</v>
      </c>
    </row>
    <row r="14" spans="1:8">
      <c r="A14" t="s">
        <v>32</v>
      </c>
      <c r="B14" s="2">
        <f>B5</f>
        <v>3343.9999999999995</v>
      </c>
      <c r="C14" s="2"/>
      <c r="D14" s="67" t="s">
        <v>50</v>
      </c>
      <c r="E14" s="92">
        <f>E9+E4</f>
        <v>244859.99999999997</v>
      </c>
      <c r="F14" s="59"/>
      <c r="G14" s="73" t="s">
        <v>49</v>
      </c>
      <c r="H14" s="69">
        <f>E13</f>
        <v>223259.99999999997</v>
      </c>
    </row>
    <row r="15" spans="1:8">
      <c r="A15" t="s">
        <v>33</v>
      </c>
      <c r="B15" s="2">
        <f>B6</f>
        <v>2625</v>
      </c>
      <c r="C15" s="2"/>
      <c r="D15" s="67" t="s">
        <v>58</v>
      </c>
      <c r="E15" s="60">
        <f>E13-E14</f>
        <v>-21600</v>
      </c>
      <c r="F15" s="59"/>
      <c r="G15" s="61"/>
      <c r="H15" s="70">
        <f>H13-H14</f>
        <v>541480</v>
      </c>
    </row>
    <row r="16" spans="1:8">
      <c r="A16" t="s">
        <v>74</v>
      </c>
      <c r="B16" s="2"/>
      <c r="C16" s="2">
        <f>C7</f>
        <v>227878.99999999997</v>
      </c>
      <c r="D16" s="61"/>
      <c r="E16" s="58"/>
      <c r="F16" s="59"/>
      <c r="G16" s="101" t="s">
        <v>59</v>
      </c>
      <c r="H16" s="102"/>
    </row>
    <row r="17" spans="1:8">
      <c r="A17" t="s">
        <v>47</v>
      </c>
      <c r="B17" s="2"/>
      <c r="C17" s="2">
        <f>C10</f>
        <v>1350</v>
      </c>
      <c r="D17" s="61"/>
      <c r="E17" s="58"/>
      <c r="F17" s="58"/>
      <c r="G17" s="61" t="s">
        <v>62</v>
      </c>
      <c r="H17" s="68">
        <f>BTD!E3</f>
        <v>836740</v>
      </c>
    </row>
    <row r="18" spans="1:8">
      <c r="D18" s="61"/>
      <c r="E18" s="58"/>
      <c r="F18" s="58"/>
      <c r="G18" s="61" t="s">
        <v>50</v>
      </c>
      <c r="H18" s="91">
        <f>'Journal entry'!E4+'Journal entry'!E9</f>
        <v>244859.99999999997</v>
      </c>
    </row>
    <row r="19" spans="1:8">
      <c r="D19" s="65"/>
      <c r="E19" s="71"/>
      <c r="F19" s="71"/>
      <c r="G19" s="65" t="s">
        <v>60</v>
      </c>
      <c r="H19" s="72">
        <f>H18/H17</f>
        <v>0.29263570523699117</v>
      </c>
    </row>
    <row r="20" spans="1:8">
      <c r="B20" s="2"/>
      <c r="C20" s="2"/>
    </row>
    <row r="21" spans="1:8">
      <c r="B21" s="2"/>
      <c r="C21" s="2"/>
    </row>
    <row r="22" spans="1:8">
      <c r="B22" s="2"/>
      <c r="C22" s="2"/>
    </row>
    <row r="23" spans="1:8">
      <c r="B23" s="2"/>
      <c r="C23" s="2"/>
    </row>
  </sheetData>
  <mergeCells count="6">
    <mergeCell ref="G12:H12"/>
    <mergeCell ref="G16:H16"/>
    <mergeCell ref="A1:C1"/>
    <mergeCell ref="D2:F2"/>
    <mergeCell ref="D3:F3"/>
    <mergeCell ref="D12:F12"/>
  </mergeCells>
  <phoneticPr fontId="6" type="noConversion"/>
  <pageMargins left="0.5" right="0.5" top="0.75" bottom="0.75" header="0.3" footer="0.3"/>
  <pageSetup scale="81" orientation="landscape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zoomScale="85" zoomScaleNormal="85" zoomScalePageLayoutView="85" workbookViewId="0">
      <selection activeCell="A10" sqref="A10"/>
    </sheetView>
  </sheetViews>
  <sheetFormatPr defaultColWidth="11" defaultRowHeight="15.6"/>
  <cols>
    <col min="1" max="1" width="48.453125" customWidth="1"/>
    <col min="2" max="3" width="19.36328125" style="16" customWidth="1"/>
    <col min="4" max="4" width="13.6328125" customWidth="1"/>
  </cols>
  <sheetData>
    <row r="1" spans="1:6">
      <c r="A1" s="95" t="str">
        <f>BTD!A1</f>
        <v>Name:  Answer Key</v>
      </c>
      <c r="B1" s="95"/>
      <c r="C1" s="95"/>
    </row>
    <row r="3" spans="1:6">
      <c r="A3" s="106" t="s">
        <v>76</v>
      </c>
      <c r="B3" s="106"/>
      <c r="C3" s="106"/>
    </row>
    <row r="4" spans="1:6" s="6" customFormat="1">
      <c r="A4" s="7" t="s">
        <v>17</v>
      </c>
      <c r="B4" s="4"/>
      <c r="C4" s="4"/>
    </row>
    <row r="5" spans="1:6">
      <c r="A5" s="11" t="s">
        <v>11</v>
      </c>
      <c r="B5" s="21"/>
      <c r="C5" s="21">
        <v>1900500</v>
      </c>
    </row>
    <row r="6" spans="1:6">
      <c r="A6" s="11" t="s">
        <v>16</v>
      </c>
      <c r="B6" s="22"/>
      <c r="C6" s="23">
        <v>550000</v>
      </c>
    </row>
    <row r="7" spans="1:6">
      <c r="A7" s="10" t="s">
        <v>75</v>
      </c>
      <c r="B7" s="22"/>
      <c r="C7" s="21">
        <f>C5-C6</f>
        <v>1350500</v>
      </c>
    </row>
    <row r="8" spans="1:6">
      <c r="A8" s="11" t="s">
        <v>12</v>
      </c>
      <c r="B8" s="22"/>
      <c r="C8" s="12">
        <v>8200</v>
      </c>
    </row>
    <row r="9" spans="1:6">
      <c r="A9" s="11" t="s">
        <v>25</v>
      </c>
      <c r="B9" s="22"/>
      <c r="C9" s="13"/>
    </row>
    <row r="10" spans="1:6">
      <c r="A10" s="11" t="s">
        <v>84</v>
      </c>
      <c r="B10" s="21">
        <v>4500</v>
      </c>
      <c r="C10" s="13"/>
    </row>
    <row r="11" spans="1:6">
      <c r="A11" s="11" t="s">
        <v>23</v>
      </c>
      <c r="B11" s="22">
        <v>3000</v>
      </c>
      <c r="C11" s="13"/>
    </row>
    <row r="12" spans="1:6">
      <c r="A12" s="11" t="s">
        <v>24</v>
      </c>
      <c r="B12" s="23">
        <v>7200</v>
      </c>
      <c r="C12" s="34">
        <f>SUM(B10:B12)</f>
        <v>14700</v>
      </c>
    </row>
    <row r="13" spans="1:6">
      <c r="A13" s="11" t="s">
        <v>52</v>
      </c>
      <c r="B13" s="33"/>
      <c r="C13" s="23">
        <v>-8000</v>
      </c>
    </row>
    <row r="14" spans="1:6">
      <c r="A14" s="11" t="s">
        <v>77</v>
      </c>
      <c r="B14" s="22"/>
      <c r="C14" s="21">
        <f>C7+C8+C12+C13</f>
        <v>1365400</v>
      </c>
      <c r="F14" s="2"/>
    </row>
    <row r="15" spans="1:6">
      <c r="A15" s="10"/>
      <c r="B15" s="22"/>
      <c r="C15" s="22"/>
      <c r="E15" s="2"/>
    </row>
    <row r="16" spans="1:6">
      <c r="A16" s="15" t="s">
        <v>18</v>
      </c>
      <c r="B16" s="22"/>
      <c r="C16" s="22"/>
      <c r="E16" s="2"/>
    </row>
    <row r="17" spans="1:5">
      <c r="A17" s="11" t="s">
        <v>26</v>
      </c>
      <c r="B17" s="22"/>
      <c r="C17" s="21"/>
    </row>
    <row r="18" spans="1:5">
      <c r="A18" s="11" t="s">
        <v>78</v>
      </c>
      <c r="B18" s="21">
        <v>270000</v>
      </c>
      <c r="C18" s="21"/>
    </row>
    <row r="19" spans="1:5">
      <c r="A19" s="11" t="s">
        <v>27</v>
      </c>
      <c r="B19" s="23">
        <v>102000</v>
      </c>
      <c r="C19" s="50">
        <f>B18+B19</f>
        <v>372000</v>
      </c>
    </row>
    <row r="20" spans="1:5">
      <c r="A20" s="11" t="s">
        <v>15</v>
      </c>
      <c r="B20" s="22"/>
      <c r="C20" s="12">
        <v>23700</v>
      </c>
    </row>
    <row r="21" spans="1:5">
      <c r="A21" s="11" t="s">
        <v>13</v>
      </c>
      <c r="B21" s="22"/>
      <c r="C21" s="12">
        <v>4280</v>
      </c>
    </row>
    <row r="22" spans="1:5">
      <c r="A22" s="11" t="s">
        <v>19</v>
      </c>
      <c r="B22" s="22"/>
      <c r="C22" s="12">
        <v>28750</v>
      </c>
    </row>
    <row r="23" spans="1:5">
      <c r="A23" s="11" t="s">
        <v>14</v>
      </c>
      <c r="B23" s="22"/>
      <c r="C23" s="12">
        <v>16610</v>
      </c>
    </row>
    <row r="24" spans="1:5">
      <c r="A24" s="11" t="s">
        <v>21</v>
      </c>
      <c r="B24" s="22"/>
      <c r="C24" s="12">
        <v>13300</v>
      </c>
    </row>
    <row r="25" spans="1:5">
      <c r="A25" s="11" t="s">
        <v>69</v>
      </c>
      <c r="B25" s="22"/>
      <c r="C25" s="12">
        <v>9200</v>
      </c>
      <c r="E25" s="2"/>
    </row>
    <row r="26" spans="1:5">
      <c r="A26" s="11" t="s">
        <v>79</v>
      </c>
      <c r="B26" s="22"/>
      <c r="C26" s="12">
        <v>4220</v>
      </c>
    </row>
    <row r="27" spans="1:5">
      <c r="A27" s="11" t="s">
        <v>20</v>
      </c>
      <c r="B27" s="22"/>
      <c r="C27" s="14">
        <v>56600</v>
      </c>
    </row>
    <row r="28" spans="1:5">
      <c r="A28" s="11" t="s">
        <v>80</v>
      </c>
      <c r="B28" s="22"/>
      <c r="C28" s="21">
        <f>SUM(C17:C27)</f>
        <v>528660</v>
      </c>
    </row>
    <row r="29" spans="1:5">
      <c r="A29" s="11" t="s">
        <v>38</v>
      </c>
      <c r="B29" s="24"/>
      <c r="C29" s="46">
        <f>C14-C28</f>
        <v>836740</v>
      </c>
      <c r="D29" s="2"/>
    </row>
    <row r="30" spans="1:5">
      <c r="A30" s="11" t="s">
        <v>39</v>
      </c>
      <c r="B30" s="24"/>
      <c r="C30" s="25"/>
    </row>
    <row r="31" spans="1:5">
      <c r="A31" s="11" t="s">
        <v>40</v>
      </c>
      <c r="B31" s="47">
        <f>'Journal entry'!F7</f>
        <v>249478.99999999997</v>
      </c>
      <c r="C31" s="25"/>
      <c r="D31" s="93" t="s">
        <v>63</v>
      </c>
      <c r="E31" s="6"/>
    </row>
    <row r="32" spans="1:5">
      <c r="A32" s="11" t="s">
        <v>41</v>
      </c>
      <c r="B32" s="26">
        <f>'Journal entry'!B9-'Journal entry'!B6-'Journal entry'!B5</f>
        <v>-4619</v>
      </c>
      <c r="C32" s="26">
        <f>SUM(B31:B32)</f>
        <v>244859.99999999997</v>
      </c>
      <c r="D32" s="94">
        <f>'Journal entry'!E4+'Journal entry'!E9</f>
        <v>244859.99999999997</v>
      </c>
      <c r="E32" s="6"/>
    </row>
    <row r="33" spans="1:4">
      <c r="A33" s="11" t="s">
        <v>42</v>
      </c>
      <c r="B33" s="24"/>
      <c r="C33" s="48">
        <f>C29-C32</f>
        <v>591880</v>
      </c>
    </row>
    <row r="34" spans="1:4">
      <c r="A34" s="11" t="s">
        <v>43</v>
      </c>
      <c r="B34" s="24"/>
      <c r="C34" s="26">
        <f>-72000-'Journal entry'!E15</f>
        <v>-50400</v>
      </c>
      <c r="D34" s="27"/>
    </row>
    <row r="35" spans="1:4" ht="16.149999999999999" thickBot="1">
      <c r="A35" s="11" t="s">
        <v>44</v>
      </c>
      <c r="B35" s="24"/>
      <c r="C35" s="49">
        <f>C33+C34</f>
        <v>541480</v>
      </c>
    </row>
    <row r="36" spans="1:4" ht="16.149999999999999" thickTop="1">
      <c r="B36" s="24"/>
      <c r="C36" s="24"/>
    </row>
    <row r="37" spans="1:4">
      <c r="B37" s="24"/>
      <c r="C37" s="24"/>
    </row>
    <row r="38" spans="1:4">
      <c r="B38" s="24"/>
      <c r="C38" s="24"/>
    </row>
    <row r="39" spans="1:4">
      <c r="B39" s="24"/>
      <c r="C39" s="24"/>
    </row>
    <row r="40" spans="1:4">
      <c r="B40" s="24"/>
      <c r="C40" s="24"/>
    </row>
    <row r="41" spans="1:4">
      <c r="B41" s="24"/>
      <c r="C41" s="24"/>
    </row>
    <row r="42" spans="1:4">
      <c r="B42" s="24"/>
      <c r="C42" s="24"/>
    </row>
    <row r="43" spans="1:4">
      <c r="B43" s="24"/>
      <c r="C43" s="24"/>
    </row>
    <row r="44" spans="1:4">
      <c r="B44" s="20"/>
      <c r="C44" s="20"/>
    </row>
    <row r="45" spans="1:4">
      <c r="B45" s="20"/>
      <c r="C45" s="20"/>
    </row>
    <row r="46" spans="1:4">
      <c r="B46" s="20"/>
      <c r="C46" s="20"/>
    </row>
    <row r="47" spans="1:4">
      <c r="B47" s="20"/>
      <c r="C47" s="20"/>
    </row>
    <row r="48" spans="1:4">
      <c r="B48" s="20"/>
      <c r="C48" s="20"/>
    </row>
    <row r="49" spans="2:3">
      <c r="B49" s="20"/>
      <c r="C49" s="20"/>
    </row>
    <row r="50" spans="2:3">
      <c r="B50" s="20"/>
      <c r="C50" s="20"/>
    </row>
    <row r="51" spans="2:3">
      <c r="B51" s="18"/>
      <c r="C51" s="18"/>
    </row>
    <row r="52" spans="2:3">
      <c r="B52" s="18"/>
      <c r="C52" s="18"/>
    </row>
    <row r="53" spans="2:3">
      <c r="B53" s="18"/>
      <c r="C53" s="18"/>
    </row>
    <row r="54" spans="2:3">
      <c r="B54" s="18"/>
      <c r="C54" s="18"/>
    </row>
    <row r="55" spans="2:3">
      <c r="B55" s="18"/>
      <c r="C55" s="18"/>
    </row>
    <row r="56" spans="2:3">
      <c r="B56" s="18"/>
      <c r="C56" s="18"/>
    </row>
    <row r="57" spans="2:3">
      <c r="B57" s="18"/>
      <c r="C57" s="18"/>
    </row>
    <row r="58" spans="2:3">
      <c r="B58" s="18"/>
      <c r="C58" s="18"/>
    </row>
    <row r="59" spans="2:3">
      <c r="B59" s="18"/>
      <c r="C59" s="18"/>
    </row>
    <row r="60" spans="2:3">
      <c r="B60" s="18"/>
      <c r="C60" s="18"/>
    </row>
    <row r="61" spans="2:3">
      <c r="B61" s="18"/>
      <c r="C61" s="18"/>
    </row>
    <row r="62" spans="2:3">
      <c r="B62" s="18"/>
      <c r="C62" s="18"/>
    </row>
    <row r="63" spans="2:3">
      <c r="B63" s="18"/>
      <c r="C63" s="18"/>
    </row>
    <row r="64" spans="2:3">
      <c r="B64" s="18"/>
      <c r="C64" s="18"/>
    </row>
  </sheetData>
  <sortState ref="A19:C27">
    <sortCondition ref="A19:A27"/>
  </sortState>
  <mergeCells count="2">
    <mergeCell ref="A1:C1"/>
    <mergeCell ref="A3:C3"/>
  </mergeCells>
  <phoneticPr fontId="6" type="noConversion"/>
  <pageMargins left="0.5" right="0.5" top="0.75" bottom="0.75" header="0.3" footer="0.3"/>
  <pageSetup scale="88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8" sqref="A8"/>
    </sheetView>
  </sheetViews>
  <sheetFormatPr defaultColWidth="11" defaultRowHeight="15.6"/>
  <cols>
    <col min="1" max="1" width="57.453125" customWidth="1"/>
    <col min="2" max="2" width="14.453125" style="16" customWidth="1"/>
    <col min="3" max="3" width="14.6328125" style="16" customWidth="1"/>
  </cols>
  <sheetData>
    <row r="1" spans="1:3">
      <c r="A1" s="95" t="str">
        <f>BTD!A1</f>
        <v>Name:  Answer Key</v>
      </c>
      <c r="B1" s="95"/>
      <c r="C1" s="95"/>
    </row>
    <row r="3" spans="1:3">
      <c r="B3" s="107" t="s">
        <v>82</v>
      </c>
      <c r="C3" s="107"/>
    </row>
    <row r="4" spans="1:3">
      <c r="B4" s="9" t="s">
        <v>9</v>
      </c>
      <c r="C4" s="9" t="s">
        <v>10</v>
      </c>
    </row>
    <row r="5" spans="1:3">
      <c r="A5" t="s">
        <v>81</v>
      </c>
      <c r="B5" s="51">
        <f>BTD!E3*0.3</f>
        <v>251022</v>
      </c>
      <c r="C5" s="29">
        <v>30</v>
      </c>
    </row>
    <row r="6" spans="1:3">
      <c r="A6" t="str">
        <f>BTD!A4</f>
        <v>Life insurance premiums</v>
      </c>
      <c r="B6" s="20">
        <f>+BTD!B4*0.3</f>
        <v>3990</v>
      </c>
      <c r="C6" s="32">
        <f>(B6/BTD!$E$3)*100</f>
        <v>0.47685063460573179</v>
      </c>
    </row>
    <row r="7" spans="1:3">
      <c r="A7" t="s">
        <v>83</v>
      </c>
      <c r="B7" s="20">
        <f>-BTD!B7*0.3</f>
        <v>-2160</v>
      </c>
      <c r="C7" s="32">
        <f>(B7/BTD!$E$3)*100</f>
        <v>-0.25814470444821569</v>
      </c>
    </row>
    <row r="8" spans="1:3">
      <c r="A8" t="str">
        <f>BTD!A8</f>
        <v>DRD</v>
      </c>
      <c r="B8" s="20">
        <f>-BTD!B8*0.3</f>
        <v>-1722</v>
      </c>
      <c r="C8" s="32">
        <f>(B8/BTD!$E$3)*100</f>
        <v>-0.2057986949351053</v>
      </c>
    </row>
    <row r="9" spans="1:3">
      <c r="A9" t="str">
        <f>BTD!A9</f>
        <v>Meals and entertainment</v>
      </c>
      <c r="B9" s="20">
        <f>BTD!B9*0.3</f>
        <v>1380</v>
      </c>
      <c r="C9" s="32">
        <f>(B9/BTD!$E$3)*100</f>
        <v>0.16492578339747113</v>
      </c>
    </row>
    <row r="10" spans="1:3">
      <c r="A10" t="s">
        <v>45</v>
      </c>
      <c r="B10" s="20">
        <v>-9000</v>
      </c>
      <c r="C10" s="32">
        <f>(B10/BTD!$E$3)*100</f>
        <v>-1.0756029352008987</v>
      </c>
    </row>
    <row r="11" spans="1:3">
      <c r="A11" t="s">
        <v>46</v>
      </c>
      <c r="B11" s="30">
        <f>'Journal entry'!B9</f>
        <v>1350</v>
      </c>
      <c r="C11" s="32">
        <f>(B11/BTD!$E$3)*100</f>
        <v>0.16134044028013481</v>
      </c>
    </row>
    <row r="12" spans="1:3" ht="16.149999999999999" thickBot="1">
      <c r="A12" t="s">
        <v>48</v>
      </c>
      <c r="B12" s="52">
        <f>SUM(B5:B11)</f>
        <v>244860</v>
      </c>
      <c r="C12" s="42">
        <f>SUM(C5:C11)</f>
        <v>29.263570523699119</v>
      </c>
    </row>
    <row r="13" spans="1:3" ht="16.149999999999999" thickTop="1">
      <c r="B13" s="20"/>
      <c r="C13" s="29"/>
    </row>
    <row r="14" spans="1:3">
      <c r="B14" s="36"/>
      <c r="C14" s="29"/>
    </row>
    <row r="15" spans="1:3">
      <c r="B15" s="28"/>
      <c r="C15" s="29"/>
    </row>
    <row r="16" spans="1:3">
      <c r="B16" s="28"/>
      <c r="C16" s="29"/>
    </row>
    <row r="17" spans="2:3">
      <c r="B17" s="28"/>
      <c r="C17" s="29"/>
    </row>
    <row r="18" spans="2:3">
      <c r="B18" s="28"/>
      <c r="C18" s="28"/>
    </row>
  </sheetData>
  <mergeCells count="2">
    <mergeCell ref="A1:C1"/>
    <mergeCell ref="B3:C3"/>
  </mergeCells>
  <phoneticPr fontId="6" type="noConversion"/>
  <pageMargins left="0.5" right="0.5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BTD</vt:lpstr>
      <vt:lpstr>Sheet2</vt:lpstr>
      <vt:lpstr>Journal entry</vt:lpstr>
      <vt:lpstr> Income Stmt (IS)</vt:lpstr>
      <vt:lpstr>RateRec (RR)</vt:lpstr>
      <vt:lpstr>Effect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2017-06-15T12:52:21Z</cp:lastPrinted>
  <dcterms:created xsi:type="dcterms:W3CDTF">2017-04-11T00:04:59Z</dcterms:created>
  <dcterms:modified xsi:type="dcterms:W3CDTF">2017-10-26T20:12:20Z</dcterms:modified>
  <cp:category/>
</cp:coreProperties>
</file>