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anevius\Downloads\"/>
    </mc:Choice>
  </mc:AlternateContent>
  <xr:revisionPtr revIDLastSave="0" documentId="8_{DC0B282D-18C9-4985-A639-31E5205429D7}" xr6:coauthVersionLast="37" xr6:coauthVersionMax="37" xr10:uidLastSave="{00000000-0000-0000-0000-000000000000}"/>
  <bookViews>
    <workbookView xWindow="0" yWindow="0" windowWidth="23040" windowHeight="9200" xr2:uid="{00000000-000D-0000-FFFF-FFFF00000000}"/>
  </bookViews>
  <sheets>
    <sheet name="Summary Sheet" sheetId="5" r:id="rId1"/>
    <sheet name="Average Cost" sheetId="4" r:id="rId2"/>
    <sheet name="FIFO" sheetId="3" r:id="rId3"/>
    <sheet name="LIFO" sheetId="2" r:id="rId4"/>
    <sheet name="Specific ID" sheetId="1" r:id="rId5"/>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2" i="2" l="1"/>
  <c r="H11" i="2"/>
  <c r="H13" i="2"/>
  <c r="H14" i="2"/>
  <c r="H15" i="2"/>
  <c r="H13" i="3"/>
  <c r="H20" i="3"/>
  <c r="H19" i="3"/>
  <c r="H7" i="3"/>
  <c r="H8" i="3"/>
  <c r="H9" i="3"/>
  <c r="G21" i="2"/>
  <c r="G21" i="1"/>
  <c r="H13" i="5" s="1"/>
  <c r="F23" i="4"/>
  <c r="C21" i="4"/>
  <c r="A21" i="4"/>
  <c r="D20" i="4"/>
  <c r="D19" i="4"/>
  <c r="D18" i="4"/>
  <c r="D17" i="4"/>
  <c r="D16" i="4"/>
  <c r="D15" i="4"/>
  <c r="D14" i="4"/>
  <c r="D13" i="4"/>
  <c r="D12" i="4"/>
  <c r="D11" i="4"/>
  <c r="D10" i="4"/>
  <c r="D9" i="4"/>
  <c r="D8" i="4"/>
  <c r="D21" i="4" s="1"/>
  <c r="F2" i="4" s="1"/>
  <c r="D7" i="4"/>
  <c r="D6" i="4"/>
  <c r="A3" i="4"/>
  <c r="H6" i="4" s="1"/>
  <c r="F21" i="2"/>
  <c r="F23" i="3"/>
  <c r="C21" i="3"/>
  <c r="A21" i="3"/>
  <c r="J20" i="3"/>
  <c r="D20" i="3"/>
  <c r="J19" i="3"/>
  <c r="D19" i="3"/>
  <c r="J18" i="3"/>
  <c r="D18" i="3"/>
  <c r="J17" i="3"/>
  <c r="D17" i="3"/>
  <c r="J16" i="3"/>
  <c r="D16" i="3"/>
  <c r="J15" i="3"/>
  <c r="D15" i="3"/>
  <c r="J14" i="3"/>
  <c r="D14" i="3"/>
  <c r="D13" i="3"/>
  <c r="J12" i="3"/>
  <c r="D12" i="3"/>
  <c r="D11" i="3"/>
  <c r="D10" i="3"/>
  <c r="D9" i="3"/>
  <c r="J8" i="3"/>
  <c r="D8" i="3"/>
  <c r="D7" i="3"/>
  <c r="F21" i="3"/>
  <c r="F22" i="3" s="1"/>
  <c r="D6" i="3"/>
  <c r="D21" i="3" s="1"/>
  <c r="A3" i="3"/>
  <c r="H18" i="3" s="1"/>
  <c r="F23" i="2"/>
  <c r="C21" i="2"/>
  <c r="A21" i="2"/>
  <c r="J20" i="2"/>
  <c r="D20" i="2"/>
  <c r="D19" i="2"/>
  <c r="D18" i="2"/>
  <c r="D17" i="2"/>
  <c r="J16" i="2"/>
  <c r="D16" i="2"/>
  <c r="D15" i="2"/>
  <c r="D14" i="2"/>
  <c r="D13" i="2"/>
  <c r="D12" i="2"/>
  <c r="D11" i="2"/>
  <c r="D10" i="2"/>
  <c r="D9" i="2"/>
  <c r="J8" i="2"/>
  <c r="D8" i="2"/>
  <c r="J7" i="2"/>
  <c r="D7" i="2"/>
  <c r="D6" i="2"/>
  <c r="D21" i="2" s="1"/>
  <c r="A3" i="2"/>
  <c r="H10" i="2" s="1"/>
  <c r="C21" i="1"/>
  <c r="A21" i="1"/>
  <c r="F23" i="1"/>
  <c r="F22" i="1" s="1"/>
  <c r="D11" i="1"/>
  <c r="D15" i="1"/>
  <c r="D19" i="1"/>
  <c r="D7" i="1"/>
  <c r="D8" i="1"/>
  <c r="D10" i="1"/>
  <c r="D12" i="1"/>
  <c r="D14" i="1"/>
  <c r="D16" i="1"/>
  <c r="D18" i="1"/>
  <c r="D20" i="1"/>
  <c r="D6" i="1"/>
  <c r="D21" i="1" s="1"/>
  <c r="J13" i="3"/>
  <c r="F21" i="4"/>
  <c r="F22" i="4"/>
  <c r="H20" i="4"/>
  <c r="H19" i="4"/>
  <c r="J7" i="3"/>
  <c r="J9" i="3"/>
  <c r="J10" i="3"/>
  <c r="J19" i="2"/>
  <c r="J6" i="2"/>
  <c r="J14" i="2"/>
  <c r="J17" i="2"/>
  <c r="J18" i="2"/>
  <c r="F22" i="2"/>
  <c r="F21" i="1"/>
  <c r="D13" i="1"/>
  <c r="D9" i="1"/>
  <c r="D17" i="1"/>
  <c r="A3" i="1"/>
  <c r="H13" i="1" s="1"/>
  <c r="J20" i="4"/>
  <c r="J19" i="4"/>
  <c r="J11" i="3"/>
  <c r="G21" i="3"/>
  <c r="J12" i="2"/>
  <c r="J15" i="2"/>
  <c r="J10" i="2"/>
  <c r="J13" i="2"/>
  <c r="J11" i="2"/>
  <c r="J7" i="1"/>
  <c r="H10" i="4"/>
  <c r="H16" i="4"/>
  <c r="H18" i="4"/>
  <c r="H17" i="4"/>
  <c r="H12" i="4"/>
  <c r="H8" i="4"/>
  <c r="H15" i="4"/>
  <c r="H14" i="4"/>
  <c r="H7" i="4"/>
  <c r="H13" i="4"/>
  <c r="H9" i="4"/>
  <c r="H11" i="4"/>
  <c r="I21" i="3"/>
  <c r="F13" i="5"/>
  <c r="J6" i="3"/>
  <c r="J9" i="2"/>
  <c r="I21" i="2"/>
  <c r="G13" i="5"/>
  <c r="J18" i="1"/>
  <c r="J8" i="1"/>
  <c r="J16" i="1"/>
  <c r="J11" i="1"/>
  <c r="J13" i="1"/>
  <c r="J9" i="1"/>
  <c r="J10" i="1"/>
  <c r="J20" i="1"/>
  <c r="J12" i="1"/>
  <c r="J17" i="1"/>
  <c r="J14" i="1"/>
  <c r="J19" i="1"/>
  <c r="J15" i="1"/>
  <c r="J11" i="4"/>
  <c r="J9" i="4"/>
  <c r="J15" i="4"/>
  <c r="J18" i="4"/>
  <c r="J14" i="4"/>
  <c r="J13" i="4"/>
  <c r="J8" i="4"/>
  <c r="J16" i="4"/>
  <c r="J17" i="4"/>
  <c r="G21" i="4"/>
  <c r="J7" i="4"/>
  <c r="J12" i="4"/>
  <c r="J10" i="4"/>
  <c r="J6" i="1"/>
  <c r="I21" i="1"/>
  <c r="J6" i="4"/>
  <c r="I21" i="4"/>
  <c r="E13" i="5" s="1"/>
  <c r="H6" i="1" l="1"/>
  <c r="H7" i="1"/>
  <c r="H18" i="1"/>
  <c r="H8" i="1"/>
  <c r="H9" i="1"/>
  <c r="H14" i="3"/>
  <c r="H20" i="2"/>
  <c r="H6" i="2"/>
  <c r="H17" i="1"/>
  <c r="H10" i="1"/>
  <c r="H6" i="3"/>
  <c r="H15" i="3"/>
  <c r="H19" i="2"/>
  <c r="H7" i="2"/>
  <c r="H16" i="1"/>
  <c r="H11" i="1"/>
  <c r="H12" i="3"/>
  <c r="H16" i="3"/>
  <c r="H18" i="2"/>
  <c r="H8" i="2"/>
  <c r="H15" i="1"/>
  <c r="H19" i="1"/>
  <c r="H11" i="3"/>
  <c r="H17" i="3"/>
  <c r="H17" i="2"/>
  <c r="H9" i="2"/>
  <c r="H14" i="1"/>
  <c r="H20" i="1"/>
  <c r="H10" i="3"/>
  <c r="H16" i="2"/>
  <c r="H12" i="1"/>
</calcChain>
</file>

<file path=xl/sharedStrings.xml><?xml version="1.0" encoding="utf-8"?>
<sst xmlns="http://schemas.openxmlformats.org/spreadsheetml/2006/main" count="74" uniqueCount="26">
  <si>
    <t>Lots Available</t>
  </si>
  <si>
    <t>Date Acquired</t>
  </si>
  <si>
    <t>Cost Basis/Lot</t>
  </si>
  <si>
    <t>Lot Basis</t>
  </si>
  <si>
    <t>Lots Specified</t>
  </si>
  <si>
    <t>Total Lots Sold in Order</t>
  </si>
  <si>
    <t>Proceeds Per Lot</t>
  </si>
  <si>
    <t>Total Lots in Order</t>
  </si>
  <si>
    <t>Total Gain</t>
  </si>
  <si>
    <t>Total Tax</t>
  </si>
  <si>
    <t>Tax Rate</t>
  </si>
  <si>
    <t>Gain</t>
  </si>
  <si>
    <t>Total Proceeds from 12/7/2017 Sell</t>
  </si>
  <si>
    <t>Unspecified Lots (Cannot be &lt;0)</t>
  </si>
  <si>
    <t>Average Cost Basis/Lot</t>
  </si>
  <si>
    <t>Average Cost FIFO</t>
  </si>
  <si>
    <t>FIFO</t>
  </si>
  <si>
    <t>LIFO</t>
  </si>
  <si>
    <t>Specific ID</t>
  </si>
  <si>
    <t>1.) Which costing method allowed you to save the most taxes?</t>
  </si>
  <si>
    <t>Name</t>
  </si>
  <si>
    <t>Course Section</t>
  </si>
  <si>
    <t>Complete the other tabs before first</t>
  </si>
  <si>
    <t>On December 7, 2017 you decided to sell some of your lots of a mutual fund you have been investing in since 2014. You have bought lots 15 different times over the course of three years and due to price flucutation you have purchased the lots at different values. On December 7th, you decided to sell some lots because the mutual fund is at its highest point. Use the following spread sheet to figure out which lots you sold. Your goals is to minimize current year taxes. Prior to selling the lots, you owned a total of 7,797.2397 lots. On December 7th, you sold 3850.0560 lots for a total sales proceeds of $93,100.65. Assume the long term capital gains rate is 15% while the short term capital gain rate is 25%.</t>
  </si>
  <si>
    <t>2) Which costing method would you choose to use if you had a capital loss carryforward of $20,000 and did not expect other capital gains over the next seven years?</t>
  </si>
  <si>
    <t>3) If long term capital gains are taxed at lower preferential rates, than why is it is sometimes better to sell gains that are 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</si>
</sst>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3" x14ac:knownFonts="1">
    <font>
      <sz val="11"/>
      <color theme="1"/>
      <name val="Calibri"/>
      <family val="2"/>
      <scheme val="minor"/>
    </font>
    <font>
      <sz val="11"/>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44" fontId="0" fillId="2" borderId="0" xfId="1" applyFont="1" applyFill="1" applyProtection="1">
      <protection locked="0"/>
    </xf>
    <xf numFmtId="0" fontId="0" fillId="2" borderId="0" xfId="0" applyFill="1" applyProtection="1">
      <protection locked="0"/>
    </xf>
    <xf numFmtId="0" fontId="2" fillId="0" borderId="0" xfId="0" applyFont="1" applyProtection="1">
      <protection hidden="1"/>
    </xf>
    <xf numFmtId="164" fontId="0" fillId="2" borderId="0" xfId="0" applyNumberFormat="1" applyFill="1" applyProtection="1">
      <protection locked="0"/>
    </xf>
    <xf numFmtId="164" fontId="0" fillId="2" borderId="0" xfId="0" applyNumberFormat="1" applyFill="1" applyBorder="1" applyProtection="1">
      <protection locked="0"/>
    </xf>
    <xf numFmtId="164" fontId="0" fillId="2" borderId="1" xfId="0" applyNumberFormat="1" applyFill="1" applyBorder="1" applyProtection="1">
      <protection locked="0"/>
    </xf>
    <xf numFmtId="44" fontId="0" fillId="2" borderId="1" xfId="1" applyFont="1" applyFill="1" applyBorder="1" applyProtection="1">
      <protection locked="0"/>
    </xf>
    <xf numFmtId="0" fontId="2" fillId="0" borderId="0" xfId="0" applyNumberFormat="1" applyFont="1" applyProtection="1">
      <protection hidden="1"/>
    </xf>
    <xf numFmtId="0" fontId="0" fillId="0" borderId="0" xfId="0" applyProtection="1"/>
    <xf numFmtId="0" fontId="0" fillId="0" borderId="0" xfId="0" applyAlignment="1" applyProtection="1">
      <alignment horizontal="left" wrapText="1"/>
    </xf>
    <xf numFmtId="0" fontId="0" fillId="0" borderId="0" xfId="0" applyAlignment="1" applyProtection="1">
      <alignment horizontal="right"/>
    </xf>
    <xf numFmtId="44" fontId="0" fillId="0" borderId="0" xfId="1" applyFont="1" applyProtection="1"/>
    <xf numFmtId="0" fontId="0" fillId="0" borderId="0" xfId="0" applyAlignment="1" applyProtection="1">
      <alignment horizontal="center"/>
    </xf>
    <xf numFmtId="164" fontId="0" fillId="0" borderId="0" xfId="0" applyNumberFormat="1" applyProtection="1"/>
    <xf numFmtId="44" fontId="0" fillId="0" borderId="0" xfId="0" applyNumberFormat="1" applyProtection="1"/>
    <xf numFmtId="14" fontId="0" fillId="0" borderId="0" xfId="0" applyNumberFormat="1" applyProtection="1"/>
    <xf numFmtId="164" fontId="0" fillId="0" borderId="1" xfId="0" applyNumberFormat="1" applyBorder="1" applyProtection="1"/>
    <xf numFmtId="14" fontId="0" fillId="0" borderId="1" xfId="0" applyNumberFormat="1" applyBorder="1" applyProtection="1"/>
    <xf numFmtId="44" fontId="0" fillId="0" borderId="1" xfId="1" applyFont="1" applyBorder="1" applyProtection="1"/>
    <xf numFmtId="44" fontId="2" fillId="0" borderId="0" xfId="0" applyNumberFormat="1" applyFont="1" applyProtection="1"/>
    <xf numFmtId="0" fontId="0" fillId="0" borderId="0" xfId="0" applyProtection="1">
      <protection locked="0"/>
    </xf>
    <xf numFmtId="0" fontId="0" fillId="2" borderId="0" xfId="0" applyFill="1" applyAlignment="1" applyProtection="1">
      <alignment horizontal="left" wrapText="1"/>
      <protection locked="0"/>
    </xf>
    <xf numFmtId="0" fontId="0" fillId="2" borderId="0" xfId="0" applyFill="1" applyAlignment="1" applyProtection="1">
      <alignment horizontal="left"/>
      <protection locked="0"/>
    </xf>
    <xf numFmtId="0" fontId="0" fillId="0" borderId="0" xfId="0" applyAlignment="1" applyProtection="1">
      <alignment horizontal="center"/>
    </xf>
    <xf numFmtId="0" fontId="0" fillId="0" borderId="0" xfId="0" applyAlignment="1" applyProtection="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abSelected="1" workbookViewId="0">
      <selection activeCell="C18" sqref="C18"/>
    </sheetView>
  </sheetViews>
  <sheetFormatPr defaultColWidth="8.7265625" defaultRowHeight="14.5" x14ac:dyDescent="0.35"/>
  <cols>
    <col min="1" max="1" width="14" style="9" bestFit="1" customWidth="1"/>
    <col min="2" max="3" width="8.7265625" style="9"/>
    <col min="4" max="4" width="9.26953125" style="9" bestFit="1" customWidth="1"/>
    <col min="5" max="8" width="17.453125" style="9" customWidth="1"/>
    <col min="9" max="16384" width="8.7265625" style="9"/>
  </cols>
  <sheetData>
    <row r="1" spans="1:9" x14ac:dyDescent="0.35">
      <c r="A1" s="9" t="s">
        <v>20</v>
      </c>
      <c r="B1" s="23"/>
      <c r="C1" s="23"/>
      <c r="D1" s="23"/>
      <c r="E1" s="23"/>
      <c r="F1" s="23"/>
    </row>
    <row r="2" spans="1:9" x14ac:dyDescent="0.35">
      <c r="A2" s="9" t="s">
        <v>21</v>
      </c>
      <c r="B2" s="23"/>
      <c r="C2" s="23"/>
      <c r="D2" s="23"/>
      <c r="E2" s="23"/>
      <c r="F2" s="23"/>
    </row>
    <row r="4" spans="1:9" ht="21" customHeight="1" x14ac:dyDescent="0.35">
      <c r="C4" s="25" t="s">
        <v>23</v>
      </c>
      <c r="D4" s="25"/>
      <c r="E4" s="25"/>
      <c r="F4" s="25"/>
      <c r="G4" s="25"/>
      <c r="H4" s="25"/>
      <c r="I4" s="25"/>
    </row>
    <row r="5" spans="1:9" ht="21" customHeight="1" x14ac:dyDescent="0.35">
      <c r="C5" s="25"/>
      <c r="D5" s="25"/>
      <c r="E5" s="25"/>
      <c r="F5" s="25"/>
      <c r="G5" s="25"/>
      <c r="H5" s="25"/>
      <c r="I5" s="25"/>
    </row>
    <row r="6" spans="1:9" ht="21" customHeight="1" x14ac:dyDescent="0.35">
      <c r="C6" s="25"/>
      <c r="D6" s="25"/>
      <c r="E6" s="25"/>
      <c r="F6" s="25"/>
      <c r="G6" s="25"/>
      <c r="H6" s="25"/>
      <c r="I6" s="25"/>
    </row>
    <row r="7" spans="1:9" ht="45.75" customHeight="1" x14ac:dyDescent="0.35">
      <c r="C7" s="25"/>
      <c r="D7" s="25"/>
      <c r="E7" s="25"/>
      <c r="F7" s="25"/>
      <c r="G7" s="25"/>
      <c r="H7" s="25"/>
      <c r="I7" s="25"/>
    </row>
    <row r="8" spans="1:9" ht="21" customHeight="1" x14ac:dyDescent="0.35">
      <c r="C8" s="10"/>
      <c r="D8" s="10"/>
      <c r="E8" s="10"/>
      <c r="F8" s="10"/>
      <c r="G8" s="10"/>
      <c r="H8" s="10"/>
      <c r="I8" s="10"/>
    </row>
    <row r="9" spans="1:9" x14ac:dyDescent="0.35">
      <c r="E9" s="24" t="s">
        <v>22</v>
      </c>
      <c r="F9" s="24"/>
      <c r="G9" s="24"/>
      <c r="H9" s="24"/>
    </row>
    <row r="10" spans="1:9" x14ac:dyDescent="0.35">
      <c r="E10" s="9" t="s">
        <v>15</v>
      </c>
      <c r="F10" s="9" t="s">
        <v>16</v>
      </c>
      <c r="G10" s="9" t="s">
        <v>17</v>
      </c>
      <c r="H10" s="9" t="s">
        <v>18</v>
      </c>
    </row>
    <row r="11" spans="1:9" x14ac:dyDescent="0.35">
      <c r="D11" s="11" t="s">
        <v>8</v>
      </c>
      <c r="E11" s="1"/>
      <c r="F11" s="1"/>
      <c r="G11" s="1"/>
      <c r="H11" s="1"/>
    </row>
    <row r="12" spans="1:9" x14ac:dyDescent="0.35">
      <c r="D12" s="11" t="s">
        <v>9</v>
      </c>
      <c r="E12" s="1"/>
      <c r="F12" s="1"/>
      <c r="G12" s="1"/>
      <c r="H12" s="1"/>
    </row>
    <row r="13" spans="1:9" x14ac:dyDescent="0.35">
      <c r="E13" s="3" t="str">
        <f>IF(AND(E11='Average Cost'!G21,'Summary Sheet'!E12='Average Cost'!I21),"","PLEASE REVIEW")</f>
        <v/>
      </c>
      <c r="F13" s="3" t="str">
        <f>IF(AND(F11=FIFO!G21,'Summary Sheet'!F12=FIFO!I21),"","PLEASE REVIEW")</f>
        <v/>
      </c>
      <c r="G13" s="3" t="str">
        <f>IF(AND(G11=LIFO!G21,'Summary Sheet'!G12=LIFO!I21),"","PLEASE REVIEW")</f>
        <v/>
      </c>
      <c r="H13" s="3" t="str">
        <f>IF(AND(H11='Specific ID'!G21,'Summary Sheet'!H12='Specific ID'!I21),"","PLEASE REVIEW")</f>
        <v/>
      </c>
    </row>
    <row r="15" spans="1:9" x14ac:dyDescent="0.35">
      <c r="C15" s="9" t="s">
        <v>19</v>
      </c>
    </row>
    <row r="16" spans="1:9" x14ac:dyDescent="0.35">
      <c r="E16" s="2"/>
    </row>
    <row r="18" spans="3:8" x14ac:dyDescent="0.35">
      <c r="C18" s="9" t="s">
        <v>24</v>
      </c>
    </row>
    <row r="19" spans="3:8" x14ac:dyDescent="0.35">
      <c r="E19" s="2"/>
    </row>
    <row r="21" spans="3:8" x14ac:dyDescent="0.35">
      <c r="C21" s="21" t="s">
        <v>25</v>
      </c>
    </row>
    <row r="22" spans="3:8" x14ac:dyDescent="0.35">
      <c r="E22" s="22"/>
      <c r="F22" s="22"/>
      <c r="G22" s="22"/>
      <c r="H22" s="22"/>
    </row>
    <row r="23" spans="3:8" x14ac:dyDescent="0.35">
      <c r="E23" s="22"/>
      <c r="F23" s="22"/>
      <c r="G23" s="22"/>
      <c r="H23" s="22"/>
    </row>
    <row r="24" spans="3:8" x14ac:dyDescent="0.35">
      <c r="E24" s="22"/>
      <c r="F24" s="22"/>
      <c r="G24" s="22"/>
      <c r="H24" s="22"/>
    </row>
  </sheetData>
  <mergeCells count="5">
    <mergeCell ref="E22:H24"/>
    <mergeCell ref="B1:F1"/>
    <mergeCell ref="B2:F2"/>
    <mergeCell ref="E9:H9"/>
    <mergeCell ref="C4:I7"/>
  </mergeCells>
  <dataValidations count="1">
    <dataValidation type="list" allowBlank="1" showInputMessage="1" showErrorMessage="1" sqref="E16 E19" xr:uid="{00000000-0002-0000-0000-000000000000}">
      <formula1>$E$10:$H$10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workbookViewId="0">
      <selection sqref="A1:XFD1048576"/>
    </sheetView>
  </sheetViews>
  <sheetFormatPr defaultColWidth="8.7265625" defaultRowHeight="14.5" x14ac:dyDescent="0.35"/>
  <cols>
    <col min="1" max="1" width="13.453125" style="9" bestFit="1" customWidth="1"/>
    <col min="2" max="2" width="32.26953125" style="9" bestFit="1" customWidth="1"/>
    <col min="3" max="3" width="13.453125" style="9" bestFit="1" customWidth="1"/>
    <col min="4" max="4" width="12.54296875" style="9" bestFit="1" customWidth="1"/>
    <col min="5" max="5" width="29.453125" style="9" bestFit="1" customWidth="1"/>
    <col min="6" max="6" width="14" style="9" bestFit="1" customWidth="1"/>
    <col min="7" max="7" width="13.453125" style="9" bestFit="1" customWidth="1"/>
    <col min="8" max="8" width="14" style="9" bestFit="1" customWidth="1"/>
    <col min="9" max="9" width="8.81640625" style="9" bestFit="1" customWidth="1"/>
    <col min="10" max="16384" width="8.7265625" style="9"/>
  </cols>
  <sheetData>
    <row r="1" spans="1:10" x14ac:dyDescent="0.35">
      <c r="A1" s="12">
        <v>93100.65</v>
      </c>
      <c r="B1" s="9" t="s">
        <v>12</v>
      </c>
      <c r="E1" s="13" t="s">
        <v>14</v>
      </c>
    </row>
    <row r="2" spans="1:10" x14ac:dyDescent="0.35">
      <c r="A2" s="14">
        <v>3850.056</v>
      </c>
      <c r="B2" s="9" t="s">
        <v>5</v>
      </c>
      <c r="E2" s="1"/>
      <c r="F2" s="3" t="str">
        <f>IF(E2=D21/A21,"","Please Review")</f>
        <v>Please Review</v>
      </c>
    </row>
    <row r="3" spans="1:10" x14ac:dyDescent="0.35">
      <c r="A3" s="15">
        <f>A1/A2</f>
        <v>24.181635280110211</v>
      </c>
      <c r="B3" s="9" t="s">
        <v>6</v>
      </c>
    </row>
    <row r="4" spans="1:10" x14ac:dyDescent="0.35">
      <c r="A4" s="13"/>
      <c r="B4" s="13"/>
      <c r="C4" s="13"/>
      <c r="D4" s="13"/>
      <c r="E4" s="13"/>
      <c r="F4" s="13"/>
      <c r="G4" s="13" t="s">
        <v>4</v>
      </c>
      <c r="H4" s="13"/>
      <c r="I4" s="13"/>
    </row>
    <row r="5" spans="1:10" x14ac:dyDescent="0.35">
      <c r="A5" s="13" t="s">
        <v>0</v>
      </c>
      <c r="B5" s="13" t="s">
        <v>1</v>
      </c>
      <c r="C5" s="13" t="s">
        <v>2</v>
      </c>
      <c r="D5" s="13" t="s">
        <v>3</v>
      </c>
      <c r="E5" s="13"/>
      <c r="F5" s="13" t="s">
        <v>4</v>
      </c>
      <c r="G5" s="13" t="s">
        <v>11</v>
      </c>
      <c r="H5" s="13"/>
      <c r="I5" s="13" t="s">
        <v>10</v>
      </c>
    </row>
    <row r="6" spans="1:10" x14ac:dyDescent="0.35">
      <c r="A6" s="14">
        <v>404.5548</v>
      </c>
      <c r="B6" s="16">
        <v>41913</v>
      </c>
      <c r="C6" s="12">
        <v>22.48</v>
      </c>
      <c r="D6" s="12">
        <f>A6*C6</f>
        <v>9094.3919040000001</v>
      </c>
      <c r="E6" s="12"/>
      <c r="F6" s="4">
        <v>1</v>
      </c>
      <c r="G6" s="1"/>
      <c r="H6" s="8" t="str">
        <f>IF(AND(F6=A6,G6=(F6*$A$3)-(F6*$E$2)),"","Please Review")</f>
        <v>Please Review</v>
      </c>
      <c r="I6" s="1"/>
      <c r="J6" s="8" t="str">
        <f t="shared" ref="J6:J15" si="0">IF(I6=G6*0.15,"","PLEASE REVIEW")</f>
        <v/>
      </c>
    </row>
    <row r="7" spans="1:10" x14ac:dyDescent="0.35">
      <c r="A7" s="14">
        <v>277.61369999999999</v>
      </c>
      <c r="B7" s="16">
        <v>42003</v>
      </c>
      <c r="C7" s="12">
        <v>19.29</v>
      </c>
      <c r="D7" s="12">
        <f t="shared" ref="D7:D20" si="1">A7*C7</f>
        <v>5355.1682729999993</v>
      </c>
      <c r="E7" s="12"/>
      <c r="F7" s="4">
        <v>1</v>
      </c>
      <c r="G7" s="1"/>
      <c r="H7" s="8" t="str">
        <f t="shared" ref="H7:H12" si="2">IF(AND(F7=A7,G7=(F7*$A$3)-(F7*$E$2)),"","Please Review")</f>
        <v>Please Review</v>
      </c>
      <c r="I7" s="1"/>
      <c r="J7" s="8" t="str">
        <f t="shared" si="0"/>
        <v/>
      </c>
    </row>
    <row r="8" spans="1:10" x14ac:dyDescent="0.35">
      <c r="A8" s="14">
        <v>657.5322000000001</v>
      </c>
      <c r="B8" s="16">
        <v>42044</v>
      </c>
      <c r="C8" s="12">
        <v>23.48</v>
      </c>
      <c r="D8" s="12">
        <f t="shared" si="1"/>
        <v>15438.856056000002</v>
      </c>
      <c r="E8" s="12"/>
      <c r="F8" s="4">
        <v>1</v>
      </c>
      <c r="G8" s="1"/>
      <c r="H8" s="8" t="str">
        <f t="shared" si="2"/>
        <v>Please Review</v>
      </c>
      <c r="I8" s="1"/>
      <c r="J8" s="8" t="str">
        <f t="shared" si="0"/>
        <v/>
      </c>
    </row>
    <row r="9" spans="1:10" x14ac:dyDescent="0.35">
      <c r="A9" s="14">
        <v>574.18049999999994</v>
      </c>
      <c r="B9" s="16">
        <v>42086</v>
      </c>
      <c r="C9" s="12">
        <v>18.29</v>
      </c>
      <c r="D9" s="12">
        <f t="shared" si="1"/>
        <v>10501.761344999999</v>
      </c>
      <c r="E9" s="12"/>
      <c r="F9" s="4">
        <v>1</v>
      </c>
      <c r="G9" s="1"/>
      <c r="H9" s="8" t="str">
        <f t="shared" si="2"/>
        <v>Please Review</v>
      </c>
      <c r="I9" s="1"/>
      <c r="J9" s="8" t="str">
        <f t="shared" si="0"/>
        <v/>
      </c>
    </row>
    <row r="10" spans="1:10" x14ac:dyDescent="0.35">
      <c r="A10" s="14">
        <v>900.14250000000004</v>
      </c>
      <c r="B10" s="16">
        <v>42127</v>
      </c>
      <c r="C10" s="12">
        <v>24.04</v>
      </c>
      <c r="D10" s="12">
        <f t="shared" si="1"/>
        <v>21639.4257</v>
      </c>
      <c r="E10" s="12"/>
      <c r="F10" s="4">
        <v>1</v>
      </c>
      <c r="G10" s="1"/>
      <c r="H10" s="8" t="str">
        <f t="shared" si="2"/>
        <v>Please Review</v>
      </c>
      <c r="I10" s="1"/>
      <c r="J10" s="8" t="str">
        <f t="shared" si="0"/>
        <v/>
      </c>
    </row>
    <row r="11" spans="1:10" x14ac:dyDescent="0.35">
      <c r="A11" s="14">
        <v>559.97205000000008</v>
      </c>
      <c r="B11" s="16">
        <v>42219</v>
      </c>
      <c r="C11" s="12">
        <v>21.61</v>
      </c>
      <c r="D11" s="12">
        <f t="shared" si="1"/>
        <v>12100.996000500001</v>
      </c>
      <c r="E11" s="12"/>
      <c r="F11" s="4">
        <v>1</v>
      </c>
      <c r="G11" s="1"/>
      <c r="H11" s="8" t="str">
        <f t="shared" si="2"/>
        <v>Please Review</v>
      </c>
      <c r="I11" s="1"/>
      <c r="J11" s="8" t="str">
        <f t="shared" si="0"/>
        <v/>
      </c>
    </row>
    <row r="12" spans="1:10" x14ac:dyDescent="0.35">
      <c r="A12" s="14">
        <v>276.00015000000002</v>
      </c>
      <c r="B12" s="16">
        <v>42377</v>
      </c>
      <c r="C12" s="12">
        <v>18.95</v>
      </c>
      <c r="D12" s="12">
        <f t="shared" si="1"/>
        <v>5230.2028424999999</v>
      </c>
      <c r="E12" s="12"/>
      <c r="F12" s="4">
        <v>1</v>
      </c>
      <c r="G12" s="1"/>
      <c r="H12" s="8" t="str">
        <f t="shared" si="2"/>
        <v>Please Review</v>
      </c>
      <c r="I12" s="1"/>
      <c r="J12" s="8" t="str">
        <f t="shared" si="0"/>
        <v/>
      </c>
    </row>
    <row r="13" spans="1:10" x14ac:dyDescent="0.35">
      <c r="A13" s="14">
        <v>340.46999999999997</v>
      </c>
      <c r="B13" s="16">
        <v>42442</v>
      </c>
      <c r="C13" s="12">
        <v>21.81</v>
      </c>
      <c r="D13" s="12">
        <f t="shared" si="1"/>
        <v>7425.6506999999992</v>
      </c>
      <c r="E13" s="12"/>
      <c r="F13" s="4">
        <v>1</v>
      </c>
      <c r="G13" s="1"/>
      <c r="H13" s="8" t="str">
        <f>IF(AND(F13=200.0601,G13=(F13*$A$3)-(F13*$E$2)),"","Please Review")</f>
        <v>Please Review</v>
      </c>
      <c r="I13" s="1"/>
      <c r="J13" s="8" t="str">
        <f t="shared" si="0"/>
        <v/>
      </c>
    </row>
    <row r="14" spans="1:10" x14ac:dyDescent="0.35">
      <c r="A14" s="14">
        <v>637.80674999999997</v>
      </c>
      <c r="B14" s="16">
        <v>42480</v>
      </c>
      <c r="C14" s="12">
        <v>18.579999999999998</v>
      </c>
      <c r="D14" s="12">
        <f t="shared" si="1"/>
        <v>11850.449414999999</v>
      </c>
      <c r="E14" s="12"/>
      <c r="F14" s="4">
        <v>1</v>
      </c>
      <c r="G14" s="1"/>
      <c r="H14" s="8" t="str">
        <f t="shared" ref="H14:H20" si="3">IF(AND(F14=0,G14=(F14*$A$3)-(F14*$E$2)),"","Please Review")</f>
        <v>Please Review</v>
      </c>
      <c r="I14" s="1"/>
      <c r="J14" s="8" t="str">
        <f t="shared" si="0"/>
        <v/>
      </c>
    </row>
    <row r="15" spans="1:10" x14ac:dyDescent="0.35">
      <c r="A15" s="14">
        <v>908.32904999999994</v>
      </c>
      <c r="B15" s="16">
        <v>42569</v>
      </c>
      <c r="C15" s="12">
        <v>21.67</v>
      </c>
      <c r="D15" s="12">
        <f t="shared" si="1"/>
        <v>19683.490513500001</v>
      </c>
      <c r="E15" s="12"/>
      <c r="F15" s="4">
        <v>1</v>
      </c>
      <c r="G15" s="1"/>
      <c r="H15" s="8" t="str">
        <f t="shared" si="3"/>
        <v>Please Review</v>
      </c>
      <c r="I15" s="1"/>
      <c r="J15" s="8" t="str">
        <f t="shared" si="0"/>
        <v/>
      </c>
    </row>
    <row r="16" spans="1:10" x14ac:dyDescent="0.35">
      <c r="A16" s="14">
        <v>612.41414999999995</v>
      </c>
      <c r="B16" s="16">
        <v>42714</v>
      </c>
      <c r="C16" s="12">
        <v>21.2</v>
      </c>
      <c r="D16" s="12">
        <f t="shared" si="1"/>
        <v>12983.179979999999</v>
      </c>
      <c r="E16" s="12"/>
      <c r="F16" s="4">
        <v>1</v>
      </c>
      <c r="G16" s="1"/>
      <c r="H16" s="8" t="str">
        <f t="shared" si="3"/>
        <v>Please Review</v>
      </c>
      <c r="I16" s="1"/>
      <c r="J16" s="8" t="str">
        <f>IF(I16=G16*0.25,"","PLEASE REVIEW")</f>
        <v/>
      </c>
    </row>
    <row r="17" spans="1:10" x14ac:dyDescent="0.35">
      <c r="A17" s="14">
        <v>333.04469999999998</v>
      </c>
      <c r="B17" s="16">
        <v>42861</v>
      </c>
      <c r="C17" s="12">
        <v>21.15</v>
      </c>
      <c r="D17" s="12">
        <f t="shared" si="1"/>
        <v>7043.8954049999993</v>
      </c>
      <c r="E17" s="12"/>
      <c r="F17" s="4">
        <v>1</v>
      </c>
      <c r="G17" s="1"/>
      <c r="H17" s="8" t="str">
        <f t="shared" si="3"/>
        <v>Please Review</v>
      </c>
      <c r="I17" s="1"/>
      <c r="J17" s="8" t="str">
        <f>IF(I17=G17*0.25,"","PLEASE REVIEW")</f>
        <v/>
      </c>
    </row>
    <row r="18" spans="1:10" x14ac:dyDescent="0.35">
      <c r="A18" s="14">
        <v>315.98099999999999</v>
      </c>
      <c r="B18" s="16">
        <v>42945</v>
      </c>
      <c r="C18" s="12">
        <v>20.74</v>
      </c>
      <c r="D18" s="12">
        <f t="shared" si="1"/>
        <v>6553.4459399999996</v>
      </c>
      <c r="E18" s="12"/>
      <c r="F18" s="4">
        <v>1</v>
      </c>
      <c r="G18" s="1"/>
      <c r="H18" s="8" t="str">
        <f t="shared" si="3"/>
        <v>Please Review</v>
      </c>
      <c r="I18" s="1"/>
      <c r="J18" s="8" t="str">
        <f>IF(I18=G18*0.25,"","PLEASE REVIEW")</f>
        <v/>
      </c>
    </row>
    <row r="19" spans="1:10" x14ac:dyDescent="0.35">
      <c r="A19" s="14">
        <v>276.375</v>
      </c>
      <c r="B19" s="16">
        <v>43050</v>
      </c>
      <c r="C19" s="12">
        <v>23.18</v>
      </c>
      <c r="D19" s="12">
        <f t="shared" si="1"/>
        <v>6406.3724999999995</v>
      </c>
      <c r="E19" s="12"/>
      <c r="F19" s="4">
        <v>1</v>
      </c>
      <c r="G19" s="1"/>
      <c r="H19" s="8" t="str">
        <f t="shared" si="3"/>
        <v>Please Review</v>
      </c>
      <c r="I19" s="1"/>
      <c r="J19" s="8" t="str">
        <f>IF(I19=G19*0.25,"","PLEASE REVIEW")</f>
        <v/>
      </c>
    </row>
    <row r="20" spans="1:10" x14ac:dyDescent="0.35">
      <c r="A20" s="17">
        <v>722.82314999999994</v>
      </c>
      <c r="B20" s="18">
        <v>43073</v>
      </c>
      <c r="C20" s="19">
        <v>23.2</v>
      </c>
      <c r="D20" s="19">
        <f t="shared" si="1"/>
        <v>16769.497079999997</v>
      </c>
      <c r="E20" s="19"/>
      <c r="F20" s="6">
        <v>1</v>
      </c>
      <c r="G20" s="7"/>
      <c r="H20" s="8" t="str">
        <f t="shared" si="3"/>
        <v>Please Review</v>
      </c>
      <c r="I20" s="7"/>
      <c r="J20" s="8" t="str">
        <f>IF(I20=G20*0.25,"","PLEASE REVIEW")</f>
        <v/>
      </c>
    </row>
    <row r="21" spans="1:10" x14ac:dyDescent="0.35">
      <c r="A21" s="14">
        <f>SUM(A6:A20)</f>
        <v>7797.2397000000001</v>
      </c>
      <c r="B21" s="14"/>
      <c r="C21" s="12">
        <f t="shared" ref="C21:I21" si="4">SUM(C6:C20)</f>
        <v>319.66999999999996</v>
      </c>
      <c r="D21" s="12">
        <f t="shared" si="4"/>
        <v>168076.78365449997</v>
      </c>
      <c r="E21" s="12"/>
      <c r="F21" s="14">
        <f>SUM(F6:F20)</f>
        <v>15</v>
      </c>
      <c r="G21" s="20">
        <f t="shared" si="4"/>
        <v>0</v>
      </c>
      <c r="H21" s="14"/>
      <c r="I21" s="20">
        <f t="shared" si="4"/>
        <v>0</v>
      </c>
    </row>
    <row r="22" spans="1:10" x14ac:dyDescent="0.35">
      <c r="A22" s="14"/>
      <c r="B22" s="14"/>
      <c r="C22" s="12"/>
      <c r="E22" s="11" t="s">
        <v>13</v>
      </c>
      <c r="F22" s="17">
        <f>F23-F21</f>
        <v>3835.056</v>
      </c>
      <c r="G22" s="13" t="s">
        <v>8</v>
      </c>
      <c r="I22" s="13" t="s">
        <v>9</v>
      </c>
    </row>
    <row r="23" spans="1:10" x14ac:dyDescent="0.35">
      <c r="A23" s="14"/>
      <c r="B23" s="14"/>
      <c r="C23" s="12"/>
      <c r="D23" s="12"/>
      <c r="E23" s="11" t="s">
        <v>7</v>
      </c>
      <c r="F23" s="9">
        <f>A2</f>
        <v>3850.056</v>
      </c>
    </row>
    <row r="27" spans="1:10" x14ac:dyDescent="0.35">
      <c r="C27" s="14"/>
      <c r="D27" s="15"/>
    </row>
    <row r="28" spans="1:10" x14ac:dyDescent="0.35">
      <c r="D28" s="15"/>
    </row>
  </sheetData>
  <dataValidations count="1">
    <dataValidation type="decimal" allowBlank="1" showInputMessage="1" showErrorMessage="1" errorTitle="lots available" error="Can not exceed lots available to sell!" sqref="F6:F20" xr:uid="{00000000-0002-0000-0100-000000000000}">
      <formula1>0</formula1>
      <formula2>A6</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topLeftCell="A2" workbookViewId="0">
      <selection activeCell="A2" sqref="A1:XFD1048576"/>
    </sheetView>
  </sheetViews>
  <sheetFormatPr defaultColWidth="8.7265625" defaultRowHeight="14.5" x14ac:dyDescent="0.35"/>
  <cols>
    <col min="1" max="1" width="13.453125" style="9" bestFit="1" customWidth="1"/>
    <col min="2" max="2" width="32.26953125" style="9" bestFit="1" customWidth="1"/>
    <col min="3" max="3" width="13.453125" style="9" bestFit="1" customWidth="1"/>
    <col min="4" max="4" width="12.54296875" style="9" bestFit="1" customWidth="1"/>
    <col min="5" max="5" width="29.453125" style="9" bestFit="1" customWidth="1"/>
    <col min="6" max="7" width="13.453125" style="9" bestFit="1" customWidth="1"/>
    <col min="8" max="8" width="14" style="9" bestFit="1" customWidth="1"/>
    <col min="9" max="9" width="8.81640625" style="9" bestFit="1" customWidth="1"/>
    <col min="10" max="16384" width="8.7265625" style="9"/>
  </cols>
  <sheetData>
    <row r="1" spans="1:10" x14ac:dyDescent="0.35">
      <c r="A1" s="12">
        <v>93100.65</v>
      </c>
      <c r="B1" s="9" t="s">
        <v>12</v>
      </c>
    </row>
    <row r="2" spans="1:10" x14ac:dyDescent="0.35">
      <c r="A2" s="14">
        <v>3850.056</v>
      </c>
      <c r="B2" s="9" t="s">
        <v>5</v>
      </c>
    </row>
    <row r="3" spans="1:10" x14ac:dyDescent="0.35">
      <c r="A3" s="15">
        <f>A1/A2</f>
        <v>24.181635280110211</v>
      </c>
      <c r="B3" s="9" t="s">
        <v>6</v>
      </c>
    </row>
    <row r="4" spans="1:10" x14ac:dyDescent="0.35">
      <c r="A4" s="13"/>
      <c r="B4" s="13"/>
      <c r="C4" s="13"/>
      <c r="D4" s="13"/>
      <c r="E4" s="13"/>
      <c r="F4" s="13"/>
      <c r="G4" s="13" t="s">
        <v>4</v>
      </c>
      <c r="H4" s="13"/>
      <c r="I4" s="13"/>
    </row>
    <row r="5" spans="1:10" x14ac:dyDescent="0.35">
      <c r="A5" s="13" t="s">
        <v>0</v>
      </c>
      <c r="B5" s="13" t="s">
        <v>1</v>
      </c>
      <c r="C5" s="13" t="s">
        <v>2</v>
      </c>
      <c r="D5" s="13" t="s">
        <v>3</v>
      </c>
      <c r="E5" s="13"/>
      <c r="F5" s="13" t="s">
        <v>4</v>
      </c>
      <c r="G5" s="13" t="s">
        <v>11</v>
      </c>
      <c r="H5" s="13"/>
      <c r="I5" s="13" t="s">
        <v>10</v>
      </c>
    </row>
    <row r="6" spans="1:10" x14ac:dyDescent="0.35">
      <c r="A6" s="14">
        <v>404.5548</v>
      </c>
      <c r="B6" s="16">
        <v>41913</v>
      </c>
      <c r="C6" s="12">
        <v>22.48</v>
      </c>
      <c r="D6" s="12">
        <f>A6*C6</f>
        <v>9094.3919040000001</v>
      </c>
      <c r="E6" s="12"/>
      <c r="F6" s="4">
        <v>1</v>
      </c>
      <c r="G6" s="1"/>
      <c r="H6" s="8" t="str">
        <f>IF(AND(F6=A6,G6=(F6*$A$3)-(F6*C6)),"","Please Review")</f>
        <v>Please Review</v>
      </c>
      <c r="I6" s="1"/>
      <c r="J6" s="8" t="str">
        <f t="shared" ref="J6:J15" si="0">IF(I6=G6*0.15,"","PLEASE REVIEW")</f>
        <v/>
      </c>
    </row>
    <row r="7" spans="1:10" x14ac:dyDescent="0.35">
      <c r="A7" s="14">
        <v>277.61369999999999</v>
      </c>
      <c r="B7" s="16">
        <v>42003</v>
      </c>
      <c r="C7" s="12">
        <v>19.29</v>
      </c>
      <c r="D7" s="12">
        <f t="shared" ref="D7:D20" si="1">A7*C7</f>
        <v>5355.1682729999993</v>
      </c>
      <c r="E7" s="12"/>
      <c r="F7" s="4">
        <v>1</v>
      </c>
      <c r="G7" s="1"/>
      <c r="H7" s="8" t="str">
        <f t="shared" ref="H7:H12" si="2">IF(AND(F7=A7,G7=(F7*$A$3)-(F7*C7)),"","Please Review")</f>
        <v>Please Review</v>
      </c>
      <c r="I7" s="1"/>
      <c r="J7" s="8" t="str">
        <f t="shared" si="0"/>
        <v/>
      </c>
    </row>
    <row r="8" spans="1:10" x14ac:dyDescent="0.35">
      <c r="A8" s="14">
        <v>657.5322000000001</v>
      </c>
      <c r="B8" s="16">
        <v>42044</v>
      </c>
      <c r="C8" s="12">
        <v>23.48</v>
      </c>
      <c r="D8" s="12">
        <f t="shared" si="1"/>
        <v>15438.856056000002</v>
      </c>
      <c r="E8" s="12"/>
      <c r="F8" s="4">
        <v>1</v>
      </c>
      <c r="G8" s="1"/>
      <c r="H8" s="8" t="str">
        <f t="shared" si="2"/>
        <v>Please Review</v>
      </c>
      <c r="I8" s="1"/>
      <c r="J8" s="8" t="str">
        <f t="shared" si="0"/>
        <v/>
      </c>
    </row>
    <row r="9" spans="1:10" x14ac:dyDescent="0.35">
      <c r="A9" s="14">
        <v>574.18049999999994</v>
      </c>
      <c r="B9" s="16">
        <v>42086</v>
      </c>
      <c r="C9" s="12">
        <v>18.29</v>
      </c>
      <c r="D9" s="12">
        <f t="shared" si="1"/>
        <v>10501.761344999999</v>
      </c>
      <c r="E9" s="12"/>
      <c r="F9" s="4">
        <v>1</v>
      </c>
      <c r="G9" s="1"/>
      <c r="H9" s="8" t="str">
        <f t="shared" si="2"/>
        <v>Please Review</v>
      </c>
      <c r="I9" s="1"/>
      <c r="J9" s="8" t="str">
        <f t="shared" si="0"/>
        <v/>
      </c>
    </row>
    <row r="10" spans="1:10" x14ac:dyDescent="0.35">
      <c r="A10" s="14">
        <v>900.14250000000004</v>
      </c>
      <c r="B10" s="16">
        <v>42127</v>
      </c>
      <c r="C10" s="12">
        <v>24.04</v>
      </c>
      <c r="D10" s="12">
        <f t="shared" si="1"/>
        <v>21639.4257</v>
      </c>
      <c r="E10" s="12"/>
      <c r="F10" s="4">
        <v>1</v>
      </c>
      <c r="G10" s="1"/>
      <c r="H10" s="8" t="str">
        <f t="shared" si="2"/>
        <v>Please Review</v>
      </c>
      <c r="I10" s="1"/>
      <c r="J10" s="8" t="str">
        <f t="shared" si="0"/>
        <v/>
      </c>
    </row>
    <row r="11" spans="1:10" x14ac:dyDescent="0.35">
      <c r="A11" s="14">
        <v>559.97205000000008</v>
      </c>
      <c r="B11" s="16">
        <v>42219</v>
      </c>
      <c r="C11" s="12">
        <v>21.61</v>
      </c>
      <c r="D11" s="12">
        <f t="shared" si="1"/>
        <v>12100.996000500001</v>
      </c>
      <c r="E11" s="12"/>
      <c r="F11" s="4">
        <v>1</v>
      </c>
      <c r="G11" s="1"/>
      <c r="H11" s="8" t="str">
        <f t="shared" si="2"/>
        <v>Please Review</v>
      </c>
      <c r="I11" s="1"/>
      <c r="J11" s="8" t="str">
        <f t="shared" si="0"/>
        <v/>
      </c>
    </row>
    <row r="12" spans="1:10" x14ac:dyDescent="0.35">
      <c r="A12" s="14">
        <v>276.00015000000002</v>
      </c>
      <c r="B12" s="16">
        <v>42377</v>
      </c>
      <c r="C12" s="12">
        <v>18.95</v>
      </c>
      <c r="D12" s="12">
        <f t="shared" si="1"/>
        <v>5230.2028424999999</v>
      </c>
      <c r="E12" s="12"/>
      <c r="F12" s="4">
        <v>1</v>
      </c>
      <c r="G12" s="1"/>
      <c r="H12" s="8" t="str">
        <f t="shared" si="2"/>
        <v>Please Review</v>
      </c>
      <c r="I12" s="1"/>
      <c r="J12" s="8" t="str">
        <f t="shared" si="0"/>
        <v/>
      </c>
    </row>
    <row r="13" spans="1:10" x14ac:dyDescent="0.35">
      <c r="A13" s="14">
        <v>340.46999999999997</v>
      </c>
      <c r="B13" s="16">
        <v>42442</v>
      </c>
      <c r="C13" s="12">
        <v>21.81</v>
      </c>
      <c r="D13" s="12">
        <f t="shared" si="1"/>
        <v>7425.6506999999992</v>
      </c>
      <c r="E13" s="12"/>
      <c r="F13" s="4">
        <v>1</v>
      </c>
      <c r="G13" s="1"/>
      <c r="H13" s="8" t="str">
        <f>IF(AND(F13=200.0601,G13=(F13*$A$3)-(F13*C13)),"","Please Review")</f>
        <v>Please Review</v>
      </c>
      <c r="I13" s="1"/>
      <c r="J13" s="8" t="str">
        <f t="shared" si="0"/>
        <v/>
      </c>
    </row>
    <row r="14" spans="1:10" x14ac:dyDescent="0.35">
      <c r="A14" s="14">
        <v>637.80674999999997</v>
      </c>
      <c r="B14" s="16">
        <v>42480</v>
      </c>
      <c r="C14" s="12">
        <v>18.579999999999998</v>
      </c>
      <c r="D14" s="12">
        <f t="shared" si="1"/>
        <v>11850.449414999999</v>
      </c>
      <c r="E14" s="12"/>
      <c r="F14" s="4">
        <v>1</v>
      </c>
      <c r="G14" s="1"/>
      <c r="H14" s="8" t="str">
        <f t="shared" ref="H14:H20" si="3">IF(AND(F14=0,G14=(F14*$A$3)-(F14*C14)),"","Please Review")</f>
        <v>Please Review</v>
      </c>
      <c r="I14" s="1"/>
      <c r="J14" s="8" t="str">
        <f t="shared" si="0"/>
        <v/>
      </c>
    </row>
    <row r="15" spans="1:10" x14ac:dyDescent="0.35">
      <c r="A15" s="14">
        <v>908.32904999999994</v>
      </c>
      <c r="B15" s="16">
        <v>42569</v>
      </c>
      <c r="C15" s="12">
        <v>21.67</v>
      </c>
      <c r="D15" s="12">
        <f t="shared" si="1"/>
        <v>19683.490513500001</v>
      </c>
      <c r="E15" s="12"/>
      <c r="F15" s="4">
        <v>1</v>
      </c>
      <c r="G15" s="1"/>
      <c r="H15" s="8" t="str">
        <f t="shared" si="3"/>
        <v>Please Review</v>
      </c>
      <c r="I15" s="1"/>
      <c r="J15" s="8" t="str">
        <f t="shared" si="0"/>
        <v/>
      </c>
    </row>
    <row r="16" spans="1:10" x14ac:dyDescent="0.35">
      <c r="A16" s="14">
        <v>612.41414999999995</v>
      </c>
      <c r="B16" s="16">
        <v>42714</v>
      </c>
      <c r="C16" s="12">
        <v>21.2</v>
      </c>
      <c r="D16" s="12">
        <f t="shared" si="1"/>
        <v>12983.179979999999</v>
      </c>
      <c r="E16" s="12"/>
      <c r="F16" s="4">
        <v>1</v>
      </c>
      <c r="G16" s="1"/>
      <c r="H16" s="8" t="str">
        <f t="shared" si="3"/>
        <v>Please Review</v>
      </c>
      <c r="I16" s="1"/>
      <c r="J16" s="8" t="str">
        <f>IF(I16=G16*0.25,"","PLEASE REVIEW")</f>
        <v/>
      </c>
    </row>
    <row r="17" spans="1:10" x14ac:dyDescent="0.35">
      <c r="A17" s="14">
        <v>333.04469999999998</v>
      </c>
      <c r="B17" s="16">
        <v>42861</v>
      </c>
      <c r="C17" s="12">
        <v>21.15</v>
      </c>
      <c r="D17" s="12">
        <f t="shared" si="1"/>
        <v>7043.8954049999993</v>
      </c>
      <c r="E17" s="12"/>
      <c r="F17" s="4">
        <v>1</v>
      </c>
      <c r="G17" s="1"/>
      <c r="H17" s="8" t="str">
        <f t="shared" si="3"/>
        <v>Please Review</v>
      </c>
      <c r="I17" s="1"/>
      <c r="J17" s="8" t="str">
        <f>IF(I17=G17*0.25,"","PLEASE REVIEW")</f>
        <v/>
      </c>
    </row>
    <row r="18" spans="1:10" x14ac:dyDescent="0.35">
      <c r="A18" s="14">
        <v>315.98099999999999</v>
      </c>
      <c r="B18" s="16">
        <v>42945</v>
      </c>
      <c r="C18" s="12">
        <v>20.74</v>
      </c>
      <c r="D18" s="12">
        <f t="shared" si="1"/>
        <v>6553.4459399999996</v>
      </c>
      <c r="E18" s="12"/>
      <c r="F18" s="4">
        <v>1</v>
      </c>
      <c r="G18" s="1"/>
      <c r="H18" s="8" t="str">
        <f t="shared" si="3"/>
        <v>Please Review</v>
      </c>
      <c r="I18" s="1"/>
      <c r="J18" s="8" t="str">
        <f>IF(I18=G18*0.25,"","PLEASE REVIEW")</f>
        <v/>
      </c>
    </row>
    <row r="19" spans="1:10" x14ac:dyDescent="0.35">
      <c r="A19" s="14">
        <v>276.375</v>
      </c>
      <c r="B19" s="16">
        <v>43050</v>
      </c>
      <c r="C19" s="12">
        <v>23.18</v>
      </c>
      <c r="D19" s="12">
        <f t="shared" si="1"/>
        <v>6406.3724999999995</v>
      </c>
      <c r="E19" s="12"/>
      <c r="F19" s="4">
        <v>1</v>
      </c>
      <c r="G19" s="1"/>
      <c r="H19" s="8" t="str">
        <f t="shared" si="3"/>
        <v>Please Review</v>
      </c>
      <c r="I19" s="1"/>
      <c r="J19" s="8" t="str">
        <f>IF(I19=G19*0.25,"","PLEASE REVIEW")</f>
        <v/>
      </c>
    </row>
    <row r="20" spans="1:10" x14ac:dyDescent="0.35">
      <c r="A20" s="17">
        <v>722.82314999999994</v>
      </c>
      <c r="B20" s="18">
        <v>43073</v>
      </c>
      <c r="C20" s="19">
        <v>23.2</v>
      </c>
      <c r="D20" s="19">
        <f t="shared" si="1"/>
        <v>16769.497079999997</v>
      </c>
      <c r="E20" s="19"/>
      <c r="F20" s="6">
        <v>1</v>
      </c>
      <c r="G20" s="7"/>
      <c r="H20" s="8" t="str">
        <f t="shared" si="3"/>
        <v>Please Review</v>
      </c>
      <c r="I20" s="7"/>
      <c r="J20" s="8" t="str">
        <f>IF(I20=G20*0.25,"","PLEASE REVIEW")</f>
        <v/>
      </c>
    </row>
    <row r="21" spans="1:10" x14ac:dyDescent="0.35">
      <c r="A21" s="14">
        <f>SUM(A6:A20)</f>
        <v>7797.2397000000001</v>
      </c>
      <c r="B21" s="14"/>
      <c r="C21" s="12">
        <f t="shared" ref="C21:I21" si="4">SUM(C6:C20)</f>
        <v>319.66999999999996</v>
      </c>
      <c r="D21" s="12">
        <f t="shared" si="4"/>
        <v>168076.78365449997</v>
      </c>
      <c r="E21" s="12"/>
      <c r="F21" s="14">
        <f t="shared" si="4"/>
        <v>15</v>
      </c>
      <c r="G21" s="20">
        <f t="shared" si="4"/>
        <v>0</v>
      </c>
      <c r="H21" s="14"/>
      <c r="I21" s="20">
        <f t="shared" si="4"/>
        <v>0</v>
      </c>
    </row>
    <row r="22" spans="1:10" x14ac:dyDescent="0.35">
      <c r="E22" s="11" t="s">
        <v>13</v>
      </c>
      <c r="F22" s="17">
        <f>F23-F21</f>
        <v>3835.056</v>
      </c>
      <c r="G22" s="13" t="s">
        <v>8</v>
      </c>
      <c r="I22" s="13" t="s">
        <v>9</v>
      </c>
    </row>
    <row r="23" spans="1:10" x14ac:dyDescent="0.35">
      <c r="E23" s="11" t="s">
        <v>7</v>
      </c>
      <c r="F23" s="9">
        <f>A2</f>
        <v>3850.056</v>
      </c>
    </row>
  </sheetData>
  <dataValidations count="1">
    <dataValidation type="decimal" allowBlank="1" showInputMessage="1" showErrorMessage="1" errorTitle="lots available" error="Can not exceed lots available to sell!" sqref="F6:F20" xr:uid="{00000000-0002-0000-0200-000000000000}">
      <formula1>0</formula1>
      <formula2>A6</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
  <sheetViews>
    <sheetView topLeftCell="A2" workbookViewId="0">
      <selection activeCell="A2" sqref="A1:XFD1048576"/>
    </sheetView>
  </sheetViews>
  <sheetFormatPr defaultColWidth="8.7265625" defaultRowHeight="14.5" x14ac:dyDescent="0.35"/>
  <cols>
    <col min="1" max="1" width="13.453125" style="9" bestFit="1" customWidth="1"/>
    <col min="2" max="2" width="32.26953125" style="9" bestFit="1" customWidth="1"/>
    <col min="3" max="3" width="13.453125" style="9" bestFit="1" customWidth="1"/>
    <col min="4" max="4" width="12.54296875" style="9" bestFit="1" customWidth="1"/>
    <col min="5" max="5" width="29.453125" style="9" bestFit="1" customWidth="1"/>
    <col min="6" max="7" width="13.453125" style="9" bestFit="1" customWidth="1"/>
    <col min="8" max="8" width="14" style="9" bestFit="1" customWidth="1"/>
    <col min="9" max="9" width="8.81640625" style="9" bestFit="1" customWidth="1"/>
    <col min="10" max="16384" width="8.7265625" style="9"/>
  </cols>
  <sheetData>
    <row r="1" spans="1:10" x14ac:dyDescent="0.35">
      <c r="A1" s="12">
        <v>93100.65</v>
      </c>
      <c r="B1" s="9" t="s">
        <v>12</v>
      </c>
    </row>
    <row r="2" spans="1:10" x14ac:dyDescent="0.35">
      <c r="A2" s="14">
        <v>3850.056</v>
      </c>
      <c r="B2" s="9" t="s">
        <v>5</v>
      </c>
    </row>
    <row r="3" spans="1:10" x14ac:dyDescent="0.35">
      <c r="A3" s="15">
        <f>A1/A2</f>
        <v>24.181635280110211</v>
      </c>
      <c r="B3" s="9" t="s">
        <v>6</v>
      </c>
    </row>
    <row r="4" spans="1:10" x14ac:dyDescent="0.35">
      <c r="A4" s="13"/>
      <c r="B4" s="13"/>
      <c r="C4" s="13"/>
      <c r="D4" s="13"/>
      <c r="E4" s="13"/>
      <c r="F4" s="13"/>
      <c r="G4" s="13" t="s">
        <v>4</v>
      </c>
      <c r="H4" s="13"/>
      <c r="I4" s="13"/>
    </row>
    <row r="5" spans="1:10" x14ac:dyDescent="0.35">
      <c r="A5" s="13" t="s">
        <v>0</v>
      </c>
      <c r="B5" s="13" t="s">
        <v>1</v>
      </c>
      <c r="C5" s="13" t="s">
        <v>2</v>
      </c>
      <c r="D5" s="13" t="s">
        <v>3</v>
      </c>
      <c r="E5" s="13"/>
      <c r="F5" s="13" t="s">
        <v>4</v>
      </c>
      <c r="G5" s="13" t="s">
        <v>11</v>
      </c>
      <c r="H5" s="13"/>
      <c r="I5" s="13" t="s">
        <v>10</v>
      </c>
    </row>
    <row r="6" spans="1:10" x14ac:dyDescent="0.35">
      <c r="A6" s="14">
        <v>404.5548</v>
      </c>
      <c r="B6" s="16">
        <v>41913</v>
      </c>
      <c r="C6" s="12">
        <v>22.48</v>
      </c>
      <c r="D6" s="12">
        <f>A6*C6</f>
        <v>9094.3919040000001</v>
      </c>
      <c r="E6" s="12"/>
      <c r="F6" s="4">
        <v>1</v>
      </c>
      <c r="G6" s="1"/>
      <c r="H6" s="8" t="str">
        <f t="shared" ref="H6:H12" si="0">IF(AND(F6=0,G6=(F6*$A$3)-(F6*C6)),"","Please Review")</f>
        <v>Please Review</v>
      </c>
      <c r="I6" s="1"/>
      <c r="J6" s="8" t="str">
        <f t="shared" ref="J6:J15" si="1">IF(I6=G6*0.15,"","PLEASE REVIEW")</f>
        <v/>
      </c>
    </row>
    <row r="7" spans="1:10" x14ac:dyDescent="0.35">
      <c r="A7" s="14">
        <v>277.61369999999999</v>
      </c>
      <c r="B7" s="16">
        <v>42003</v>
      </c>
      <c r="C7" s="12">
        <v>19.29</v>
      </c>
      <c r="D7" s="12">
        <f t="shared" ref="D7:D20" si="2">A7*C7</f>
        <v>5355.1682729999993</v>
      </c>
      <c r="E7" s="12"/>
      <c r="F7" s="4">
        <v>1</v>
      </c>
      <c r="G7" s="1"/>
      <c r="H7" s="8" t="str">
        <f t="shared" si="0"/>
        <v>Please Review</v>
      </c>
      <c r="I7" s="1"/>
      <c r="J7" s="8" t="str">
        <f t="shared" si="1"/>
        <v/>
      </c>
    </row>
    <row r="8" spans="1:10" x14ac:dyDescent="0.35">
      <c r="A8" s="14">
        <v>657.5322000000001</v>
      </c>
      <c r="B8" s="16">
        <v>42044</v>
      </c>
      <c r="C8" s="12">
        <v>23.48</v>
      </c>
      <c r="D8" s="12">
        <f t="shared" si="2"/>
        <v>15438.856056000002</v>
      </c>
      <c r="E8" s="12"/>
      <c r="F8" s="4">
        <v>1</v>
      </c>
      <c r="G8" s="1"/>
      <c r="H8" s="8" t="str">
        <f t="shared" si="0"/>
        <v>Please Review</v>
      </c>
      <c r="I8" s="1"/>
      <c r="J8" s="8" t="str">
        <f t="shared" si="1"/>
        <v/>
      </c>
    </row>
    <row r="9" spans="1:10" x14ac:dyDescent="0.35">
      <c r="A9" s="14">
        <v>574.18049999999994</v>
      </c>
      <c r="B9" s="16">
        <v>42086</v>
      </c>
      <c r="C9" s="12">
        <v>18.29</v>
      </c>
      <c r="D9" s="12">
        <f t="shared" si="2"/>
        <v>10501.761344999999</v>
      </c>
      <c r="E9" s="12"/>
      <c r="F9" s="4">
        <v>1</v>
      </c>
      <c r="G9" s="1"/>
      <c r="H9" s="8" t="str">
        <f t="shared" si="0"/>
        <v>Please Review</v>
      </c>
      <c r="I9" s="1"/>
      <c r="J9" s="8" t="str">
        <f t="shared" si="1"/>
        <v/>
      </c>
    </row>
    <row r="10" spans="1:10" x14ac:dyDescent="0.35">
      <c r="A10" s="14">
        <v>900.14250000000004</v>
      </c>
      <c r="B10" s="16">
        <v>42127</v>
      </c>
      <c r="C10" s="12">
        <v>24.04</v>
      </c>
      <c r="D10" s="12">
        <f t="shared" si="2"/>
        <v>21639.4257</v>
      </c>
      <c r="E10" s="12"/>
      <c r="F10" s="4">
        <v>1</v>
      </c>
      <c r="G10" s="1"/>
      <c r="H10" s="8" t="str">
        <f t="shared" si="0"/>
        <v>Please Review</v>
      </c>
      <c r="I10" s="1"/>
      <c r="J10" s="8" t="str">
        <f t="shared" si="1"/>
        <v/>
      </c>
    </row>
    <row r="11" spans="1:10" x14ac:dyDescent="0.35">
      <c r="A11" s="14">
        <v>559.97205000000008</v>
      </c>
      <c r="B11" s="16">
        <v>42219</v>
      </c>
      <c r="C11" s="12">
        <v>21.61</v>
      </c>
      <c r="D11" s="12">
        <f t="shared" si="2"/>
        <v>12100.996000500001</v>
      </c>
      <c r="E11" s="12"/>
      <c r="F11" s="4">
        <v>1</v>
      </c>
      <c r="G11" s="1"/>
      <c r="H11" s="8" t="str">
        <f t="shared" si="0"/>
        <v>Please Review</v>
      </c>
      <c r="I11" s="1"/>
      <c r="J11" s="8" t="str">
        <f t="shared" si="1"/>
        <v/>
      </c>
    </row>
    <row r="12" spans="1:10" x14ac:dyDescent="0.35">
      <c r="A12" s="14">
        <v>276.00015000000002</v>
      </c>
      <c r="B12" s="16">
        <v>42377</v>
      </c>
      <c r="C12" s="12">
        <v>18.95</v>
      </c>
      <c r="D12" s="12">
        <f t="shared" si="2"/>
        <v>5230.2028424999999</v>
      </c>
      <c r="E12" s="12"/>
      <c r="F12" s="4">
        <v>1</v>
      </c>
      <c r="G12" s="1"/>
      <c r="H12" s="8" t="str">
        <f t="shared" si="0"/>
        <v>Please Review</v>
      </c>
      <c r="I12" s="1"/>
      <c r="J12" s="8" t="str">
        <f t="shared" si="1"/>
        <v/>
      </c>
    </row>
    <row r="13" spans="1:10" x14ac:dyDescent="0.35">
      <c r="A13" s="14">
        <v>340.46999999999997</v>
      </c>
      <c r="B13" s="16">
        <v>42442</v>
      </c>
      <c r="C13" s="12">
        <v>21.81</v>
      </c>
      <c r="D13" s="12">
        <f t="shared" si="2"/>
        <v>7425.6506999999992</v>
      </c>
      <c r="E13" s="12"/>
      <c r="F13" s="4">
        <v>1</v>
      </c>
      <c r="G13" s="1"/>
      <c r="H13" s="8" t="str">
        <f>IF(AND(F13=43.2822,G13=(F13*$A$3)-(F13*C13)),"","Please Review")</f>
        <v>Please Review</v>
      </c>
      <c r="I13" s="1"/>
      <c r="J13" s="8" t="str">
        <f t="shared" si="1"/>
        <v/>
      </c>
    </row>
    <row r="14" spans="1:10" x14ac:dyDescent="0.35">
      <c r="A14" s="14">
        <v>637.80674999999997</v>
      </c>
      <c r="B14" s="16">
        <v>42480</v>
      </c>
      <c r="C14" s="12">
        <v>18.579999999999998</v>
      </c>
      <c r="D14" s="12">
        <f t="shared" si="2"/>
        <v>11850.449414999999</v>
      </c>
      <c r="E14" s="12"/>
      <c r="F14" s="4">
        <v>1</v>
      </c>
      <c r="G14" s="1"/>
      <c r="H14" s="8" t="str">
        <f t="shared" ref="H14:H20" si="3">IF(AND(F14=A14,G14=(F14*$A$3)-(F14*C14)),"","Please Review")</f>
        <v>Please Review</v>
      </c>
      <c r="I14" s="1"/>
      <c r="J14" s="8" t="str">
        <f t="shared" si="1"/>
        <v/>
      </c>
    </row>
    <row r="15" spans="1:10" x14ac:dyDescent="0.35">
      <c r="A15" s="14">
        <v>908.32904999999994</v>
      </c>
      <c r="B15" s="16">
        <v>42569</v>
      </c>
      <c r="C15" s="12">
        <v>21.67</v>
      </c>
      <c r="D15" s="12">
        <f t="shared" si="2"/>
        <v>19683.490513500001</v>
      </c>
      <c r="E15" s="12"/>
      <c r="F15" s="4">
        <v>1</v>
      </c>
      <c r="G15" s="1"/>
      <c r="H15" s="8" t="str">
        <f t="shared" si="3"/>
        <v>Please Review</v>
      </c>
      <c r="I15" s="1"/>
      <c r="J15" s="8" t="str">
        <f t="shared" si="1"/>
        <v/>
      </c>
    </row>
    <row r="16" spans="1:10" x14ac:dyDescent="0.35">
      <c r="A16" s="14">
        <v>612.41414999999995</v>
      </c>
      <c r="B16" s="16">
        <v>42714</v>
      </c>
      <c r="C16" s="12">
        <v>21.2</v>
      </c>
      <c r="D16" s="12">
        <f t="shared" si="2"/>
        <v>12983.179979999999</v>
      </c>
      <c r="E16" s="12"/>
      <c r="F16" s="4">
        <v>1</v>
      </c>
      <c r="G16" s="1"/>
      <c r="H16" s="8" t="str">
        <f t="shared" si="3"/>
        <v>Please Review</v>
      </c>
      <c r="I16" s="1"/>
      <c r="J16" s="8" t="str">
        <f>IF(I16=G16*0.25,"","PLEASE REVIEW")</f>
        <v/>
      </c>
    </row>
    <row r="17" spans="1:10" x14ac:dyDescent="0.35">
      <c r="A17" s="14">
        <v>333.04469999999998</v>
      </c>
      <c r="B17" s="16">
        <v>42861</v>
      </c>
      <c r="C17" s="12">
        <v>21.15</v>
      </c>
      <c r="D17" s="12">
        <f t="shared" si="2"/>
        <v>7043.8954049999993</v>
      </c>
      <c r="E17" s="12"/>
      <c r="F17" s="4">
        <v>1</v>
      </c>
      <c r="G17" s="1"/>
      <c r="H17" s="8" t="str">
        <f t="shared" si="3"/>
        <v>Please Review</v>
      </c>
      <c r="I17" s="1"/>
      <c r="J17" s="8" t="str">
        <f>IF(I17=G17*0.25,"","PLEASE REVIEW")</f>
        <v/>
      </c>
    </row>
    <row r="18" spans="1:10" x14ac:dyDescent="0.35">
      <c r="A18" s="14">
        <v>315.98099999999999</v>
      </c>
      <c r="B18" s="16">
        <v>42945</v>
      </c>
      <c r="C18" s="12">
        <v>20.74</v>
      </c>
      <c r="D18" s="12">
        <f t="shared" si="2"/>
        <v>6553.4459399999996</v>
      </c>
      <c r="E18" s="12"/>
      <c r="F18" s="4">
        <v>1</v>
      </c>
      <c r="G18" s="1"/>
      <c r="H18" s="8" t="str">
        <f t="shared" si="3"/>
        <v>Please Review</v>
      </c>
      <c r="I18" s="1"/>
      <c r="J18" s="8" t="str">
        <f>IF(I18=G18*0.25,"","PLEASE REVIEW")</f>
        <v/>
      </c>
    </row>
    <row r="19" spans="1:10" x14ac:dyDescent="0.35">
      <c r="A19" s="14">
        <v>276.375</v>
      </c>
      <c r="B19" s="16">
        <v>43050</v>
      </c>
      <c r="C19" s="12">
        <v>23.18</v>
      </c>
      <c r="D19" s="12">
        <f t="shared" si="2"/>
        <v>6406.3724999999995</v>
      </c>
      <c r="E19" s="12"/>
      <c r="F19" s="4">
        <v>1</v>
      </c>
      <c r="G19" s="1"/>
      <c r="H19" s="8" t="str">
        <f t="shared" si="3"/>
        <v>Please Review</v>
      </c>
      <c r="I19" s="1"/>
      <c r="J19" s="8" t="str">
        <f>IF(I19=G19*0.25,"","PLEASE REVIEW")</f>
        <v/>
      </c>
    </row>
    <row r="20" spans="1:10" x14ac:dyDescent="0.35">
      <c r="A20" s="17">
        <v>722.82314999999994</v>
      </c>
      <c r="B20" s="18">
        <v>43073</v>
      </c>
      <c r="C20" s="19">
        <v>23.2</v>
      </c>
      <c r="D20" s="19">
        <f t="shared" si="2"/>
        <v>16769.497079999997</v>
      </c>
      <c r="E20" s="19"/>
      <c r="F20" s="6">
        <v>1</v>
      </c>
      <c r="G20" s="7"/>
      <c r="H20" s="8" t="str">
        <f t="shared" si="3"/>
        <v>Please Review</v>
      </c>
      <c r="I20" s="7"/>
      <c r="J20" s="8" t="str">
        <f>IF(I20=G20*0.25,"","PLEASE REVIEW")</f>
        <v/>
      </c>
    </row>
    <row r="21" spans="1:10" x14ac:dyDescent="0.35">
      <c r="A21" s="14">
        <f>SUM(A6:A20)</f>
        <v>7797.2397000000001</v>
      </c>
      <c r="B21" s="14"/>
      <c r="C21" s="12">
        <f t="shared" ref="C21:I21" si="4">SUM(C6:C20)</f>
        <v>319.66999999999996</v>
      </c>
      <c r="D21" s="12">
        <f t="shared" si="4"/>
        <v>168076.78365449997</v>
      </c>
      <c r="E21" s="12"/>
      <c r="F21" s="14">
        <f t="shared" si="4"/>
        <v>15</v>
      </c>
      <c r="G21" s="20">
        <f>SUM(G6:G20)</f>
        <v>0</v>
      </c>
      <c r="H21" s="14"/>
      <c r="I21" s="20">
        <f t="shared" si="4"/>
        <v>0</v>
      </c>
    </row>
    <row r="22" spans="1:10" x14ac:dyDescent="0.35">
      <c r="E22" s="11" t="s">
        <v>13</v>
      </c>
      <c r="F22" s="17">
        <f>F23-F21</f>
        <v>3835.056</v>
      </c>
      <c r="G22" s="13" t="s">
        <v>8</v>
      </c>
      <c r="I22" s="13" t="s">
        <v>9</v>
      </c>
    </row>
    <row r="23" spans="1:10" x14ac:dyDescent="0.35">
      <c r="E23" s="11" t="s">
        <v>7</v>
      </c>
      <c r="F23" s="9">
        <f>A2</f>
        <v>3850.056</v>
      </c>
    </row>
  </sheetData>
  <dataValidations count="1">
    <dataValidation type="decimal" allowBlank="1" showInputMessage="1" showErrorMessage="1" errorTitle="lots available" error="Can not exceed lots available to sell!" sqref="F6:F20" xr:uid="{00000000-0002-0000-0300-000000000000}">
      <formula1>0</formula1>
      <formula2>A6</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
  <sheetViews>
    <sheetView workbookViewId="0">
      <selection sqref="A1:XFD1048576"/>
    </sheetView>
  </sheetViews>
  <sheetFormatPr defaultColWidth="8.7265625" defaultRowHeight="14.5" x14ac:dyDescent="0.35"/>
  <cols>
    <col min="1" max="1" width="13.453125" style="9" bestFit="1" customWidth="1"/>
    <col min="2" max="2" width="32.26953125" style="9" bestFit="1" customWidth="1"/>
    <col min="3" max="3" width="13.453125" style="9" bestFit="1" customWidth="1"/>
    <col min="4" max="4" width="12.54296875" style="9" bestFit="1" customWidth="1"/>
    <col min="5" max="5" width="29.453125" style="9" bestFit="1" customWidth="1"/>
    <col min="6" max="7" width="13.453125" style="9" bestFit="1" customWidth="1"/>
    <col min="8" max="8" width="14" style="9" bestFit="1" customWidth="1"/>
    <col min="9" max="9" width="8.81640625" style="9" bestFit="1" customWidth="1"/>
    <col min="10" max="10" width="8.7265625" style="9"/>
    <col min="11" max="11" width="11.7265625" style="9" bestFit="1" customWidth="1"/>
    <col min="12" max="12" width="2.7265625" style="9" bestFit="1" customWidth="1"/>
    <col min="13" max="16384" width="8.7265625" style="9"/>
  </cols>
  <sheetData>
    <row r="1" spans="1:10" x14ac:dyDescent="0.35">
      <c r="A1" s="12">
        <v>93100.65</v>
      </c>
      <c r="B1" s="9" t="s">
        <v>12</v>
      </c>
    </row>
    <row r="2" spans="1:10" x14ac:dyDescent="0.35">
      <c r="A2" s="14">
        <v>3850.056</v>
      </c>
      <c r="B2" s="9" t="s">
        <v>5</v>
      </c>
    </row>
    <row r="3" spans="1:10" x14ac:dyDescent="0.35">
      <c r="A3" s="15">
        <f>A1/A2</f>
        <v>24.181635280110211</v>
      </c>
      <c r="B3" s="9" t="s">
        <v>6</v>
      </c>
    </row>
    <row r="4" spans="1:10" x14ac:dyDescent="0.35">
      <c r="A4" s="13"/>
      <c r="B4" s="13"/>
      <c r="C4" s="13"/>
      <c r="D4" s="13"/>
      <c r="E4" s="13"/>
      <c r="F4" s="13"/>
      <c r="G4" s="13" t="s">
        <v>4</v>
      </c>
      <c r="H4" s="13"/>
      <c r="I4" s="13"/>
    </row>
    <row r="5" spans="1:10" x14ac:dyDescent="0.35">
      <c r="A5" s="13" t="s">
        <v>0</v>
      </c>
      <c r="B5" s="13" t="s">
        <v>1</v>
      </c>
      <c r="C5" s="13" t="s">
        <v>2</v>
      </c>
      <c r="D5" s="13" t="s">
        <v>3</v>
      </c>
      <c r="E5" s="13"/>
      <c r="F5" s="13" t="s">
        <v>4</v>
      </c>
      <c r="G5" s="13" t="s">
        <v>11</v>
      </c>
      <c r="H5" s="13"/>
      <c r="I5" s="13" t="s">
        <v>10</v>
      </c>
    </row>
    <row r="6" spans="1:10" x14ac:dyDescent="0.35">
      <c r="A6" s="14">
        <v>404.5548</v>
      </c>
      <c r="B6" s="16">
        <v>41913</v>
      </c>
      <c r="C6" s="12">
        <v>22.48</v>
      </c>
      <c r="D6" s="12">
        <f>A6*C6</f>
        <v>9094.3919040000001</v>
      </c>
      <c r="E6" s="12"/>
      <c r="F6" s="4">
        <v>1</v>
      </c>
      <c r="G6" s="1"/>
      <c r="H6" s="8" t="str">
        <f>IF(AND(F6=A6,G6=(F6*$A$3)-(F6*C6)),"","Please Review")</f>
        <v>Please Review</v>
      </c>
      <c r="I6" s="1"/>
      <c r="J6" s="8" t="str">
        <f t="shared" ref="J6:J15" si="0">IF(I6=G6*0.15,"","PLEASE REVIEW")</f>
        <v/>
      </c>
    </row>
    <row r="7" spans="1:10" x14ac:dyDescent="0.35">
      <c r="A7" s="14">
        <v>277.61369999999999</v>
      </c>
      <c r="B7" s="16">
        <v>42003</v>
      </c>
      <c r="C7" s="12">
        <v>19.29</v>
      </c>
      <c r="D7" s="12">
        <f t="shared" ref="D7:D20" si="1">A7*C7</f>
        <v>5355.1682729999993</v>
      </c>
      <c r="E7" s="12"/>
      <c r="F7" s="4">
        <v>1</v>
      </c>
      <c r="G7" s="1"/>
      <c r="H7" s="8" t="str">
        <f t="shared" ref="H7:H18" si="2">IF(AND(F7=0,G7=(F7*$A$3)-(F7*C7)),"","Please Review")</f>
        <v>Please Review</v>
      </c>
      <c r="I7" s="1"/>
      <c r="J7" s="8" t="str">
        <f t="shared" si="0"/>
        <v/>
      </c>
    </row>
    <row r="8" spans="1:10" x14ac:dyDescent="0.35">
      <c r="A8" s="14">
        <v>657.5322000000001</v>
      </c>
      <c r="B8" s="16">
        <v>42044</v>
      </c>
      <c r="C8" s="12">
        <v>23.48</v>
      </c>
      <c r="D8" s="12">
        <f t="shared" si="1"/>
        <v>15438.856056000002</v>
      </c>
      <c r="E8" s="12"/>
      <c r="F8" s="4">
        <v>1</v>
      </c>
      <c r="G8" s="1"/>
      <c r="H8" s="8" t="str">
        <f>IF(AND(F8=A8,G8=(F8*$A$3)-(F8*C8)),"","Please Review")</f>
        <v>Please Review</v>
      </c>
      <c r="I8" s="1"/>
      <c r="J8" s="8" t="str">
        <f t="shared" si="0"/>
        <v/>
      </c>
    </row>
    <row r="9" spans="1:10" x14ac:dyDescent="0.35">
      <c r="A9" s="14">
        <v>574.18049999999994</v>
      </c>
      <c r="B9" s="16">
        <v>42086</v>
      </c>
      <c r="C9" s="12">
        <v>18.29</v>
      </c>
      <c r="D9" s="12">
        <f t="shared" si="1"/>
        <v>10501.761344999999</v>
      </c>
      <c r="E9" s="12"/>
      <c r="F9" s="4">
        <v>1</v>
      </c>
      <c r="G9" s="1"/>
      <c r="H9" s="8" t="str">
        <f t="shared" si="2"/>
        <v>Please Review</v>
      </c>
      <c r="I9" s="1"/>
      <c r="J9" s="8" t="str">
        <f t="shared" si="0"/>
        <v/>
      </c>
    </row>
    <row r="10" spans="1:10" x14ac:dyDescent="0.35">
      <c r="A10" s="14">
        <v>900.14250000000004</v>
      </c>
      <c r="B10" s="16">
        <v>42127</v>
      </c>
      <c r="C10" s="12">
        <v>24.04</v>
      </c>
      <c r="D10" s="12">
        <f t="shared" si="1"/>
        <v>21639.4257</v>
      </c>
      <c r="E10" s="12"/>
      <c r="F10" s="4">
        <v>1</v>
      </c>
      <c r="G10" s="1"/>
      <c r="H10" s="8" t="str">
        <f>IF(AND(F10=A10,G10=(F10*$A$3)-(F10*C10)),"","Please Review")</f>
        <v>Please Review</v>
      </c>
      <c r="I10" s="1"/>
      <c r="J10" s="8" t="str">
        <f t="shared" si="0"/>
        <v/>
      </c>
    </row>
    <row r="11" spans="1:10" x14ac:dyDescent="0.35">
      <c r="A11" s="14">
        <v>559.97205000000008</v>
      </c>
      <c r="B11" s="16">
        <v>42219</v>
      </c>
      <c r="C11" s="12">
        <v>21.61</v>
      </c>
      <c r="D11" s="12">
        <f t="shared" si="1"/>
        <v>12100.996000500001</v>
      </c>
      <c r="E11" s="12"/>
      <c r="F11" s="4">
        <v>1</v>
      </c>
      <c r="G11" s="1"/>
      <c r="H11" s="8" t="str">
        <f>IF(AND(F11=A11,G11=(F11*$A$3)-(F11*C11)),"","Please Review")</f>
        <v>Please Review</v>
      </c>
      <c r="I11" s="1"/>
      <c r="J11" s="8" t="str">
        <f t="shared" si="0"/>
        <v/>
      </c>
    </row>
    <row r="12" spans="1:10" x14ac:dyDescent="0.35">
      <c r="A12" s="14">
        <v>276.00015000000002</v>
      </c>
      <c r="B12" s="16">
        <v>42377</v>
      </c>
      <c r="C12" s="12">
        <v>18.95</v>
      </c>
      <c r="D12" s="12">
        <f t="shared" si="1"/>
        <v>5230.2028424999999</v>
      </c>
      <c r="E12" s="12"/>
      <c r="F12" s="4">
        <v>1</v>
      </c>
      <c r="G12" s="1"/>
      <c r="H12" s="8" t="str">
        <f t="shared" si="2"/>
        <v>Please Review</v>
      </c>
      <c r="I12" s="1"/>
      <c r="J12" s="8" t="str">
        <f t="shared" si="0"/>
        <v/>
      </c>
    </row>
    <row r="13" spans="1:10" x14ac:dyDescent="0.35">
      <c r="A13" s="14">
        <v>340.46999999999997</v>
      </c>
      <c r="B13" s="16">
        <v>42442</v>
      </c>
      <c r="C13" s="12">
        <v>21.81</v>
      </c>
      <c r="D13" s="12">
        <f t="shared" si="1"/>
        <v>7425.6506999999992</v>
      </c>
      <c r="E13" s="12"/>
      <c r="F13" s="4">
        <v>1</v>
      </c>
      <c r="G13" s="1"/>
      <c r="H13" s="8" t="str">
        <f>IF(AND(F13=328.6563,G13=(F13*$A$3)-(F13*C13)),"","Please Review")</f>
        <v>Please Review</v>
      </c>
      <c r="I13" s="1"/>
      <c r="J13" s="8" t="str">
        <f t="shared" si="0"/>
        <v/>
      </c>
    </row>
    <row r="14" spans="1:10" x14ac:dyDescent="0.35">
      <c r="A14" s="14">
        <v>637.80674999999997</v>
      </c>
      <c r="B14" s="16">
        <v>42480</v>
      </c>
      <c r="C14" s="12">
        <v>18.579999999999998</v>
      </c>
      <c r="D14" s="12">
        <f t="shared" si="1"/>
        <v>11850.449414999999</v>
      </c>
      <c r="E14" s="12"/>
      <c r="F14" s="4">
        <v>1</v>
      </c>
      <c r="G14" s="1"/>
      <c r="H14" s="8" t="str">
        <f t="shared" si="2"/>
        <v>Please Review</v>
      </c>
      <c r="I14" s="1"/>
      <c r="J14" s="8" t="str">
        <f t="shared" si="0"/>
        <v/>
      </c>
    </row>
    <row r="15" spans="1:10" x14ac:dyDescent="0.35">
      <c r="A15" s="14">
        <v>908.32904999999994</v>
      </c>
      <c r="B15" s="16">
        <v>42569</v>
      </c>
      <c r="C15" s="12">
        <v>21.67</v>
      </c>
      <c r="D15" s="12">
        <f t="shared" si="1"/>
        <v>19683.490513500001</v>
      </c>
      <c r="E15" s="12"/>
      <c r="F15" s="4">
        <v>1</v>
      </c>
      <c r="G15" s="1"/>
      <c r="H15" s="8" t="str">
        <f t="shared" si="2"/>
        <v>Please Review</v>
      </c>
      <c r="I15" s="1"/>
      <c r="J15" s="8" t="str">
        <f t="shared" si="0"/>
        <v/>
      </c>
    </row>
    <row r="16" spans="1:10" x14ac:dyDescent="0.35">
      <c r="A16" s="14">
        <v>612.41414999999995</v>
      </c>
      <c r="B16" s="16">
        <v>42714</v>
      </c>
      <c r="C16" s="12">
        <v>21.2</v>
      </c>
      <c r="D16" s="12">
        <f t="shared" si="1"/>
        <v>12983.179979999999</v>
      </c>
      <c r="E16" s="12"/>
      <c r="F16" s="4">
        <v>1</v>
      </c>
      <c r="G16" s="1"/>
      <c r="H16" s="8" t="str">
        <f t="shared" si="2"/>
        <v>Please Review</v>
      </c>
      <c r="I16" s="1"/>
      <c r="J16" s="8" t="str">
        <f>IF(I16=G16*0.25,"","PLEASE REVIEW")</f>
        <v/>
      </c>
    </row>
    <row r="17" spans="1:10" x14ac:dyDescent="0.35">
      <c r="A17" s="14">
        <v>333.04469999999998</v>
      </c>
      <c r="B17" s="16">
        <v>42861</v>
      </c>
      <c r="C17" s="12">
        <v>21.15</v>
      </c>
      <c r="D17" s="12">
        <f t="shared" si="1"/>
        <v>7043.8954049999993</v>
      </c>
      <c r="E17" s="12"/>
      <c r="F17" s="4">
        <v>1</v>
      </c>
      <c r="G17" s="1"/>
      <c r="H17" s="8" t="str">
        <f t="shared" si="2"/>
        <v>Please Review</v>
      </c>
      <c r="I17" s="1"/>
      <c r="J17" s="8" t="str">
        <f>IF(I17=G17*0.25,"","PLEASE REVIEW")</f>
        <v/>
      </c>
    </row>
    <row r="18" spans="1:10" x14ac:dyDescent="0.35">
      <c r="A18" s="14">
        <v>315.98099999999999</v>
      </c>
      <c r="B18" s="16">
        <v>42945</v>
      </c>
      <c r="C18" s="12">
        <v>20.74</v>
      </c>
      <c r="D18" s="12">
        <f t="shared" si="1"/>
        <v>6553.4459399999996</v>
      </c>
      <c r="E18" s="12"/>
      <c r="F18" s="4">
        <v>1</v>
      </c>
      <c r="G18" s="1"/>
      <c r="H18" s="8" t="str">
        <f t="shared" si="2"/>
        <v>Please Review</v>
      </c>
      <c r="I18" s="1"/>
      <c r="J18" s="8" t="str">
        <f>IF(I18=G18*0.25,"","PLEASE REVIEW")</f>
        <v/>
      </c>
    </row>
    <row r="19" spans="1:10" x14ac:dyDescent="0.35">
      <c r="A19" s="14">
        <v>276.375</v>
      </c>
      <c r="B19" s="16">
        <v>43050</v>
      </c>
      <c r="C19" s="12">
        <v>23.18</v>
      </c>
      <c r="D19" s="12">
        <f t="shared" si="1"/>
        <v>6406.3724999999995</v>
      </c>
      <c r="E19" s="12"/>
      <c r="F19" s="5">
        <v>1</v>
      </c>
      <c r="G19" s="1"/>
      <c r="H19" s="8" t="str">
        <f>IF(AND(F19=A19,G19=(F19*$A$3)-(F19*C19)),"","Please Review")</f>
        <v>Please Review</v>
      </c>
      <c r="I19" s="1"/>
      <c r="J19" s="8" t="str">
        <f>IF(I19=G19*0.25,"","PLEASE REVIEW")</f>
        <v/>
      </c>
    </row>
    <row r="20" spans="1:10" x14ac:dyDescent="0.35">
      <c r="A20" s="17">
        <v>722.82314999999994</v>
      </c>
      <c r="B20" s="18">
        <v>43073</v>
      </c>
      <c r="C20" s="19">
        <v>23.2</v>
      </c>
      <c r="D20" s="19">
        <f t="shared" si="1"/>
        <v>16769.497079999997</v>
      </c>
      <c r="E20" s="19"/>
      <c r="F20" s="6">
        <v>1</v>
      </c>
      <c r="G20" s="7"/>
      <c r="H20" s="8" t="str">
        <f>IF(AND(F20=A20,G20=(F20*$A$3)-(F20*C20)),"","Please Review")</f>
        <v>Please Review</v>
      </c>
      <c r="I20" s="7"/>
      <c r="J20" s="8" t="str">
        <f>IF(I20=G20*0.25,"","PLEASE REVIEW")</f>
        <v/>
      </c>
    </row>
    <row r="21" spans="1:10" x14ac:dyDescent="0.35">
      <c r="A21" s="14">
        <f>SUM(A6:A20)</f>
        <v>7797.2397000000001</v>
      </c>
      <c r="B21" s="14"/>
      <c r="C21" s="12">
        <f t="shared" ref="C21:I21" si="3">SUM(C6:C20)</f>
        <v>319.66999999999996</v>
      </c>
      <c r="D21" s="12">
        <f t="shared" si="3"/>
        <v>168076.78365449997</v>
      </c>
      <c r="E21" s="12"/>
      <c r="F21" s="14">
        <f t="shared" si="3"/>
        <v>15</v>
      </c>
      <c r="G21" s="20">
        <f>SUM(G6:G20)</f>
        <v>0</v>
      </c>
      <c r="H21" s="14"/>
      <c r="I21" s="20">
        <f t="shared" si="3"/>
        <v>0</v>
      </c>
    </row>
    <row r="22" spans="1:10" x14ac:dyDescent="0.35">
      <c r="E22" s="11" t="s">
        <v>13</v>
      </c>
      <c r="F22" s="17">
        <f>F23-F21</f>
        <v>3835.056</v>
      </c>
      <c r="G22" s="13" t="s">
        <v>8</v>
      </c>
      <c r="I22" s="13" t="s">
        <v>9</v>
      </c>
    </row>
    <row r="23" spans="1:10" x14ac:dyDescent="0.35">
      <c r="E23" s="11" t="s">
        <v>7</v>
      </c>
      <c r="F23" s="9">
        <f>A2</f>
        <v>3850.056</v>
      </c>
    </row>
  </sheetData>
  <dataValidations count="1">
    <dataValidation type="decimal" allowBlank="1" showInputMessage="1" showErrorMessage="1" errorTitle="lots available" error="Can not exceed lots available to sell!" sqref="F6:F20" xr:uid="{00000000-0002-0000-0400-000000000000}">
      <formula1>0</formula1>
      <formula2>A6</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Sheet</vt:lpstr>
      <vt:lpstr>Average Cost</vt:lpstr>
      <vt:lpstr>FIFO</vt:lpstr>
      <vt:lpstr>LIFO</vt:lpstr>
      <vt:lpstr>Specific 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Brink, William Douglas Dr.</dc:creator>
  <cp:lastModifiedBy>Alistair Nevius</cp:lastModifiedBy>
  <dcterms:created xsi:type="dcterms:W3CDTF">2017-07-26T15:33:53Z</dcterms:created>
  <dcterms:modified xsi:type="dcterms:W3CDTF">2018-10-29T15:53:57Z</dcterms:modified>
</cp:coreProperties>
</file>