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showInkAnnotation="0" autoCompressPictures="0"/>
  <xr:revisionPtr revIDLastSave="108" documentId="8_{7A9EE5C5-AA4C-48AC-A160-CA4020261113}" xr6:coauthVersionLast="46" xr6:coauthVersionMax="46" xr10:uidLastSave="{3C3823DE-2153-42F4-B8B8-7FEF2C1D7704}"/>
  <bookViews>
    <workbookView xWindow="-120" yWindow="-120" windowWidth="29040" windowHeight="15840" tabRatio="500" firstSheet="2" activeTab="2" xr2:uid="{00000000-000D-0000-FFFF-FFFF00000000}"/>
  </bookViews>
  <sheets>
    <sheet name="JEs,In-txtTables" sheetId="1" r:id="rId1"/>
    <sheet name="VAExtension" sheetId="7" r:id="rId2"/>
    <sheet name="#1" sheetId="2" r:id="rId3"/>
    <sheet name="#1 Solution" sheetId="3" r:id="rId4"/>
    <sheet name="#2" sheetId="5" r:id="rId5"/>
    <sheet name="#2 Solution" sheetId="6" r:id="rId6"/>
    <sheet name="#3&amp;#4" sheetId="8" r:id="rId7"/>
    <sheet name="#3 Solution" sheetId="9" r:id="rId8"/>
    <sheet name="#4 Solution" sheetId="11" r:id="rId9"/>
    <sheet name="#5&amp;#6" sheetId="10" r:id="rId10"/>
    <sheet name="#5 Solution" sheetId="12" r:id="rId11"/>
    <sheet name="#6 Solution" sheetId="13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3" l="1"/>
  <c r="E11" i="13"/>
  <c r="E22" i="13"/>
  <c r="E12" i="13"/>
  <c r="E13" i="13"/>
  <c r="E41" i="13"/>
  <c r="F42" i="13"/>
  <c r="E14" i="13"/>
  <c r="E15" i="13"/>
  <c r="E16" i="13"/>
  <c r="F15" i="13"/>
  <c r="E23" i="13"/>
  <c r="E27" i="13"/>
  <c r="E29" i="13"/>
  <c r="E31" i="13"/>
  <c r="E34" i="13"/>
  <c r="E4" i="13"/>
  <c r="E21" i="12"/>
  <c r="E22" i="12"/>
  <c r="E26" i="12"/>
  <c r="E28" i="12"/>
  <c r="F32" i="12"/>
  <c r="E31" i="12"/>
  <c r="E4" i="12"/>
  <c r="F35" i="13"/>
  <c r="F39" i="13"/>
  <c r="F38" i="13"/>
  <c r="E37" i="13"/>
  <c r="F16" i="13"/>
  <c r="F14" i="13"/>
  <c r="F13" i="13"/>
  <c r="F12" i="13"/>
  <c r="F11" i="13"/>
  <c r="F10" i="13"/>
  <c r="E5" i="13"/>
  <c r="E6" i="13"/>
  <c r="E22" i="11"/>
  <c r="B34" i="11"/>
  <c r="C35" i="11"/>
  <c r="D22" i="11"/>
  <c r="B31" i="11"/>
  <c r="C32" i="11"/>
  <c r="C17" i="11"/>
  <c r="C19" i="11"/>
  <c r="B28" i="11"/>
  <c r="C29" i="11"/>
  <c r="B17" i="9"/>
  <c r="B19" i="9"/>
  <c r="B28" i="9"/>
  <c r="B29" i="9"/>
  <c r="B31" i="9"/>
  <c r="B32" i="9"/>
  <c r="D10" i="2"/>
  <c r="C10" i="2"/>
  <c r="G4" i="3"/>
  <c r="C15" i="2"/>
  <c r="D15" i="2"/>
  <c r="G5" i="3"/>
  <c r="N40" i="7"/>
  <c r="F36" i="12"/>
  <c r="E13" i="12"/>
  <c r="F13" i="12"/>
  <c r="E12" i="12"/>
  <c r="F12" i="12"/>
  <c r="E11" i="12"/>
  <c r="F35" i="12"/>
  <c r="E34" i="12"/>
  <c r="E38" i="12"/>
  <c r="F39" i="12"/>
  <c r="E5" i="12"/>
  <c r="E10" i="12"/>
  <c r="E14" i="12"/>
  <c r="E15" i="12"/>
  <c r="F15" i="12"/>
  <c r="F11" i="12"/>
  <c r="F14" i="12"/>
  <c r="F10" i="12"/>
  <c r="E6" i="12"/>
  <c r="B10" i="11"/>
  <c r="F17" i="11"/>
  <c r="C10" i="11"/>
  <c r="F20" i="11"/>
  <c r="C9" i="11"/>
  <c r="B9" i="11"/>
  <c r="F22" i="11"/>
  <c r="B5" i="11"/>
  <c r="F21" i="11"/>
  <c r="B4" i="11"/>
  <c r="H22" i="11"/>
  <c r="G22" i="11"/>
  <c r="B22" i="11"/>
  <c r="B22" i="9"/>
  <c r="E22" i="9"/>
  <c r="D22" i="9"/>
  <c r="C22" i="9"/>
  <c r="F16" i="11"/>
  <c r="F18" i="11"/>
  <c r="F19" i="11"/>
  <c r="F15" i="11"/>
  <c r="C21" i="11"/>
  <c r="B17" i="11"/>
  <c r="C11" i="11"/>
  <c r="B11" i="11"/>
  <c r="B19" i="11"/>
  <c r="B21" i="11"/>
  <c r="B6" i="11"/>
  <c r="H17" i="11"/>
  <c r="H19" i="11"/>
  <c r="H21" i="11"/>
  <c r="H23" i="11"/>
  <c r="H25" i="11"/>
  <c r="G17" i="11"/>
  <c r="G19" i="11"/>
  <c r="G21" i="11"/>
  <c r="G23" i="11"/>
  <c r="G25" i="11"/>
  <c r="F23" i="11"/>
  <c r="F25" i="11"/>
  <c r="B23" i="11"/>
  <c r="B25" i="11"/>
  <c r="B5" i="9"/>
  <c r="B21" i="9"/>
  <c r="B4" i="9"/>
  <c r="B6" i="9"/>
  <c r="B9" i="9"/>
  <c r="C9" i="9"/>
  <c r="B10" i="9"/>
  <c r="C10" i="9"/>
  <c r="C11" i="9"/>
  <c r="B11" i="9"/>
  <c r="E17" i="9"/>
  <c r="E19" i="9"/>
  <c r="E21" i="9"/>
  <c r="E23" i="9"/>
  <c r="E25" i="9"/>
  <c r="D17" i="9"/>
  <c r="D19" i="9"/>
  <c r="D21" i="9"/>
  <c r="D23" i="9"/>
  <c r="D25" i="9"/>
  <c r="C17" i="9"/>
  <c r="C19" i="9"/>
  <c r="C21" i="9"/>
  <c r="C23" i="9"/>
  <c r="C25" i="9"/>
  <c r="B23" i="9"/>
  <c r="B25" i="9"/>
  <c r="G21" i="3"/>
  <c r="D16" i="2"/>
  <c r="C16" i="2"/>
  <c r="H27" i="3"/>
  <c r="H26" i="3"/>
  <c r="H28" i="3"/>
  <c r="H30" i="3"/>
  <c r="H32" i="3"/>
  <c r="F3" i="3"/>
  <c r="G8" i="3"/>
  <c r="N14" i="7"/>
  <c r="N15" i="7"/>
  <c r="M37" i="7"/>
  <c r="F45" i="7"/>
  <c r="E43" i="7"/>
  <c r="E44" i="7"/>
  <c r="M38" i="7"/>
  <c r="M13" i="7"/>
  <c r="J6" i="7"/>
  <c r="I6" i="7"/>
  <c r="E36" i="7"/>
  <c r="F37" i="7"/>
  <c r="F51" i="7"/>
  <c r="E50" i="7"/>
  <c r="F31" i="1"/>
  <c r="E27" i="1"/>
  <c r="F28" i="1"/>
  <c r="N38" i="7"/>
  <c r="N39" i="7"/>
  <c r="M40" i="7"/>
  <c r="I38" i="7"/>
  <c r="J38" i="7"/>
  <c r="J39" i="7"/>
  <c r="J14" i="7"/>
  <c r="J15" i="7"/>
  <c r="J16" i="7"/>
  <c r="I39" i="7"/>
  <c r="J32" i="7"/>
  <c r="I31" i="7"/>
  <c r="I32" i="7"/>
  <c r="E12" i="7"/>
  <c r="I7" i="7"/>
  <c r="M15" i="7"/>
  <c r="J8" i="7"/>
  <c r="I8" i="7"/>
  <c r="I16" i="7"/>
  <c r="F13" i="7"/>
  <c r="F23" i="7"/>
  <c r="E22" i="7"/>
  <c r="E44" i="6"/>
  <c r="F45" i="6"/>
  <c r="F42" i="6"/>
  <c r="E23" i="6"/>
  <c r="F37" i="6"/>
  <c r="E20" i="6"/>
  <c r="E21" i="6"/>
  <c r="E36" i="6"/>
  <c r="E35" i="6"/>
  <c r="E19" i="6"/>
  <c r="E27" i="6"/>
  <c r="E29" i="6"/>
  <c r="F33" i="6"/>
  <c r="E32" i="6"/>
  <c r="E10" i="6"/>
  <c r="E11" i="6"/>
  <c r="E12" i="6"/>
  <c r="E13" i="6"/>
  <c r="E14" i="6"/>
  <c r="F14" i="6"/>
  <c r="F13" i="6"/>
  <c r="F12" i="6"/>
  <c r="F11" i="6"/>
  <c r="F10" i="6"/>
  <c r="E4" i="6"/>
  <c r="E5" i="6"/>
  <c r="E6" i="6"/>
  <c r="G36" i="3"/>
  <c r="F35" i="3"/>
  <c r="G19" i="3"/>
  <c r="F7" i="3"/>
  <c r="G20" i="3"/>
  <c r="H20" i="3"/>
  <c r="H21" i="3"/>
  <c r="H22" i="3"/>
  <c r="G22" i="3"/>
  <c r="F14" i="3"/>
  <c r="F15" i="3"/>
  <c r="F16" i="3"/>
</calcChain>
</file>

<file path=xl/sharedStrings.xml><?xml version="1.0" encoding="utf-8"?>
<sst xmlns="http://schemas.openxmlformats.org/spreadsheetml/2006/main" count="440" uniqueCount="187">
  <si>
    <t>Journal Entries Corresponding to In-text Tables</t>
  </si>
  <si>
    <t>Year 1</t>
  </si>
  <si>
    <t>Years 1 &amp; 2</t>
  </si>
  <si>
    <t>Current income tax expense</t>
  </si>
  <si>
    <t xml:space="preserve">    Income taxes payable</t>
  </si>
  <si>
    <t>Deferred tax asset</t>
  </si>
  <si>
    <t xml:space="preserve">     Deferred income tax expense</t>
  </si>
  <si>
    <t>Year 2</t>
  </si>
  <si>
    <t>Deferred income tax expense</t>
  </si>
  <si>
    <t xml:space="preserve">     Valuation allowance</t>
  </si>
  <si>
    <t xml:space="preserve">     Deferred tax asset</t>
  </si>
  <si>
    <t>Valuation allowance</t>
  </si>
  <si>
    <t xml:space="preserve">Year 1 </t>
  </si>
  <si>
    <t>Problem 1</t>
  </si>
  <si>
    <t>Differential Corporation, a domestic, calendar-year C-corporation, prepared the following (in mid-December) as part of its income tax footnote for the current year. The rate is 21% and no future rate changes have been enacted.</t>
  </si>
  <si>
    <t>Net Deferred Tax Asset/(Liability)</t>
  </si>
  <si>
    <t>Current Year</t>
  </si>
  <si>
    <t>Previous Year</t>
  </si>
  <si>
    <t>Gross deferred tax assets:</t>
  </si>
  <si>
    <t xml:space="preserve">     Accrued and deferred compensation</t>
  </si>
  <si>
    <t xml:space="preserve">     Accrued expenses not currently deductible</t>
  </si>
  <si>
    <t xml:space="preserve">     Capital loss carryforward</t>
  </si>
  <si>
    <t xml:space="preserve">     Other</t>
  </si>
  <si>
    <t>Total gross deferred tax assets</t>
  </si>
  <si>
    <t>Gross deferred tax liabilities:</t>
  </si>
  <si>
    <t xml:space="preserve">     Property, plant, and equipment</t>
  </si>
  <si>
    <t xml:space="preserve">     Inventory</t>
  </si>
  <si>
    <t>Total gross deferred tax liabilities</t>
  </si>
  <si>
    <t>Total net deferred tax liability</t>
  </si>
  <si>
    <t>1)</t>
  </si>
  <si>
    <t>2)</t>
  </si>
  <si>
    <t>3)</t>
  </si>
  <si>
    <t>Problem 2</t>
  </si>
  <si>
    <t>Problem 1 Solution for Differential Corporation</t>
  </si>
  <si>
    <t>Deferred tax assets</t>
  </si>
  <si>
    <t>Deferred tax liabilities</t>
  </si>
  <si>
    <t>Provision for Income Taxes</t>
  </si>
  <si>
    <t>Current</t>
  </si>
  <si>
    <t>Deferred</t>
  </si>
  <si>
    <t>Total income tax expense</t>
  </si>
  <si>
    <t>Effective tax rate reconciliation</t>
  </si>
  <si>
    <t>$</t>
  </si>
  <si>
    <t>%</t>
  </si>
  <si>
    <t>Pre-tax GAAP income at US Statutory Rate</t>
  </si>
  <si>
    <t>Change in valuation allowance</t>
  </si>
  <si>
    <t>Income tax expense</t>
  </si>
  <si>
    <t>Supplental work to arrive at #3</t>
  </si>
  <si>
    <t>Pre-tax financial income</t>
  </si>
  <si>
    <t>Taxable income</t>
  </si>
  <si>
    <t>x tax rate</t>
  </si>
  <si>
    <t>Income taxes payable, pre-credit</t>
  </si>
  <si>
    <t>Nonrefundable tax credit</t>
  </si>
  <si>
    <t>Income taxes payable</t>
  </si>
  <si>
    <t xml:space="preserve">     Deferred income tax expense (benefit)</t>
  </si>
  <si>
    <t>Problem 3</t>
  </si>
  <si>
    <t>*</t>
  </si>
  <si>
    <t>Business meals expense totaled $28,780.</t>
  </si>
  <si>
    <t>Bad debt expense of $89,010 was reported on the income statement.  Bad debt write-offs totaled $12,586.</t>
  </si>
  <si>
    <t>Seven-forty received $73,500 of unearned rental income.</t>
  </si>
  <si>
    <t>Life insuance premiums on the life of the CEO totaled $22,000.</t>
  </si>
  <si>
    <t>Current-year cost recovery for fixed asset purchases totaled $982,000 for tax purposes, whereas it reported $259,300 of depreciation on the income statement.</t>
  </si>
  <si>
    <t>One of the company's manufacturing plants exceeded the legal limit for air pollution and incurred a $50,000 fine.</t>
  </si>
  <si>
    <t>Seven-forty had prepaid $12,000 of this year's utility expense last year.</t>
  </si>
  <si>
    <t>The company incurred a $34,900 net capital loss this year. It carried $20,000 of that amount back and received a refund at 35% (the rate in effect for that prior year).</t>
  </si>
  <si>
    <t>Nondeductible expenses</t>
  </si>
  <si>
    <t>Carryback to year with higher tax rate</t>
  </si>
  <si>
    <t>Supplental work</t>
  </si>
  <si>
    <t>Perm.</t>
  </si>
  <si>
    <t>Remove life insurance premiums</t>
  </si>
  <si>
    <t>Adjust cost recovery</t>
  </si>
  <si>
    <t>Remove fine</t>
  </si>
  <si>
    <t>Adjust utilities expense</t>
  </si>
  <si>
    <t>Remove net capital loss</t>
  </si>
  <si>
    <t>Journal entries:</t>
  </si>
  <si>
    <t>Deferred tax liability</t>
  </si>
  <si>
    <t>Deferred income tax expense (benefit)</t>
  </si>
  <si>
    <t>Income tax refund receivable</t>
  </si>
  <si>
    <t>Current income tax expense (benefit)</t>
  </si>
  <si>
    <t>Journal Entries, Income Tax Provision, and Effective Tax Rate Reconciliation using Varying Rate Assumptions</t>
  </si>
  <si>
    <t>Year 1 (21%)</t>
  </si>
  <si>
    <t xml:space="preserve">Deferred income tax exp. (benefit) </t>
  </si>
  <si>
    <t>Pre-tax GAAP Income at US Statutory Rate</t>
  </si>
  <si>
    <t>Tax rate differential in year of reversal</t>
  </si>
  <si>
    <t>Change in tax rate</t>
  </si>
  <si>
    <t xml:space="preserve">     Current income tax expense</t>
  </si>
  <si>
    <t>Tables 1-4, Permanence Corporation</t>
  </si>
  <si>
    <t>Year 2 (18%)</t>
  </si>
  <si>
    <t>Year 2 (21% to 18%)</t>
  </si>
  <si>
    <t>Assuming 21% for Year 1 and a newly-enacted rate decrease to 18% in Year 2</t>
  </si>
  <si>
    <t>Assuming 21% for Year 1 and a previously-enacted rate decrease to 18% for Year 2</t>
  </si>
  <si>
    <t>Assume management this year believes it is more likely than not that only 1/2 of the capital loss will be usable before expiration.  What additional journal entry must Differential make?  What is the total amount of the capital loss carryforward?</t>
  </si>
  <si>
    <t>The total capital loss carryforward is $107,524.</t>
  </si>
  <si>
    <t>Calculation:  $22,580 DTA /.21</t>
  </si>
  <si>
    <t>Tables 10-11, Permanence Corporation</t>
  </si>
  <si>
    <t>Pre-tax GAAP income at US statutory rate</t>
  </si>
  <si>
    <t>Please complete the following:</t>
  </si>
  <si>
    <t>What entry did Differential make to record the change in deferred tax assets and liabilities this year?</t>
  </si>
  <si>
    <t>Assume pre-tax financial income is $2,900,000 and that Differential is entitled to a $14,500 nonrefundable tax credit. Please prepare the income tax provision and construct the effective tax rate reconciliation (in $ and %).  Please show every reconciling item in the rate reconciliation regardless of significance.</t>
  </si>
  <si>
    <t>Tax credit</t>
  </si>
  <si>
    <t>Temp; c/b $20k; $14.9k originates a DTA</t>
  </si>
  <si>
    <t>Temp; reverses a DTL</t>
  </si>
  <si>
    <t>Temp; originates a DTL</t>
  </si>
  <si>
    <t>Temp; originates a DTA</t>
  </si>
  <si>
    <t>Tables 1-4, Temperance Corporation</t>
  </si>
  <si>
    <t>Tables 5-6, Temperance Corporation</t>
  </si>
  <si>
    <t>Table 7, Temperance Corporation</t>
  </si>
  <si>
    <t>Table 8, Temperance Corporation</t>
  </si>
  <si>
    <t>Table 9, Temperance Corporation</t>
  </si>
  <si>
    <t>Tables 10-11, Temperance Corporation</t>
  </si>
  <si>
    <t>Adjusted Table 8, Temperance Corporation</t>
  </si>
  <si>
    <t>Temperance Corporation</t>
  </si>
  <si>
    <t>Temperance Corporation, Y1 (21%)</t>
  </si>
  <si>
    <t>Temperance Corporation, Y2 (18%)</t>
  </si>
  <si>
    <t>Adjusted Table 9, Temperance Corporation</t>
  </si>
  <si>
    <t>Temperance Corporation, Y2 (21% to 18%)</t>
  </si>
  <si>
    <t>Revenue</t>
  </si>
  <si>
    <t>Book Bad Debt Exp</t>
  </si>
  <si>
    <t>Pretax Book Income</t>
  </si>
  <si>
    <t>Tax Rate Differential</t>
  </si>
  <si>
    <t>Income Tax Provision</t>
  </si>
  <si>
    <t>Year X+3 (reverses)</t>
  </si>
  <si>
    <t>Year X+2 (reverses)</t>
  </si>
  <si>
    <t>Year X+1 (reverses)</t>
  </si>
  <si>
    <t>Year X (originates)</t>
  </si>
  <si>
    <t>Book-Tax Difference</t>
  </si>
  <si>
    <t>Taxable Income</t>
  </si>
  <si>
    <t>Current Tax Expense</t>
  </si>
  <si>
    <t>Deferred Tax Expense</t>
  </si>
  <si>
    <t>Total Income Tax Expense</t>
  </si>
  <si>
    <t>Effective Tax Rate</t>
  </si>
  <si>
    <t>Provision for Income Taxes, Year X</t>
  </si>
  <si>
    <t>Effective tax rate reconciliation, Year X</t>
  </si>
  <si>
    <t>Problem 4 Solution for HAWK Corporation</t>
  </si>
  <si>
    <t>Year X+1 Calc. thru Current Tax Exp.</t>
  </si>
  <si>
    <t>Year X+1</t>
  </si>
  <si>
    <t>Provision for Income Taxes, Year X+1</t>
  </si>
  <si>
    <t>Effective tax rate reconciliation, Year X+1</t>
  </si>
  <si>
    <t>(Year X+1 Supplemental calculations)</t>
  </si>
  <si>
    <t>Year X+1 Rate Adjustment for Future Reversals</t>
  </si>
  <si>
    <t>Problem 4</t>
  </si>
  <si>
    <t>Problem 5</t>
  </si>
  <si>
    <t>In Year X, HAWK Corporation accrued $10,000 of bad debt expense.  It wrote off $1,000 in Year X+1, $3,000 in Year X+2 and $6,000 in Year X+3.  HAWK earned $100,000 revenue each year and no other BTD except for the Bad Debt Expense. In Year X, the tax rate is 21%.  Prior year legislation has decreased the rate to 15% starting the following year.  Please compute Year X current and deferred income tax expense for HAWK and prepare its Year X Effective Tax Rate Reconciliation.</t>
  </si>
  <si>
    <t>Seven-forty Corp. is an accrual basis, calendar-year corporation.  This year, it reported $820,576 of net income before tax.  Seven-forty Corp. provided the additional facts below, which it used properly when it prepared its financials.  The currently-enacted tax rate for this and all future periods is 21%.</t>
  </si>
  <si>
    <t>Please prepare the current/deferred income tax expense breakout and construct the effective tax rate reconciliation (in $ and %).  Please show every reconciling item in the rate reconciliation regardless of significance.</t>
  </si>
  <si>
    <t>Problem 6</t>
  </si>
  <si>
    <t>The company earned $2,900 of interest income from state bonds.</t>
  </si>
  <si>
    <t>Nondeductible meals and entertainment expenses total $12,580.</t>
  </si>
  <si>
    <t>7744Zero purchased one new asset this year, which it immediately expensed for tax purposes.  The $300,000 purchase price is being depreciated straight-line over five years (no salvage value) for financial purposes. All other fixed assets have already been fully depreciated.</t>
  </si>
  <si>
    <t>Included in financial income is $6,400 of dividend income received from ASC Corporation.  7744Zero owns 11% of ASC.</t>
  </si>
  <si>
    <t>Problem 6 Solution for 7744Zero, Inc.</t>
  </si>
  <si>
    <t>Remove nontaxable state bond interest</t>
  </si>
  <si>
    <t>Put in Dividends Received Deduction</t>
  </si>
  <si>
    <t>Remove nondeductible meals &amp; entertainment</t>
  </si>
  <si>
    <t>Adjust capital gains</t>
  </si>
  <si>
    <t>Temp; reverses a DTA</t>
  </si>
  <si>
    <t>In addition, Seven-forty Corp. released $142,500 valuation allowance after re-evaluating positive and negative evidence regarding the related deferred tax asset this year.</t>
  </si>
  <si>
    <t>At the beginning of the year, 7744Zero had a $12,000 unused Net Operating Loss carryforward.</t>
  </si>
  <si>
    <t>Put in Net Operating Loss</t>
  </si>
  <si>
    <t>This year, 7744Zero, Inc. reported $546,950 of net earnings on its financial statements before considering income taxes.  It is an accrual basis, calendar-year corporation.  7744Zero provided the additional facts below, which it used properly when it prepared its financials.  The tax rate for all periods is 21%.</t>
  </si>
  <si>
    <t>Tax-exempt income</t>
  </si>
  <si>
    <t>Dividends Received Deduction</t>
  </si>
  <si>
    <t>Subtract: Temporary differences causing DTA decrease ($18,042/0.21)</t>
  </si>
  <si>
    <t>Subtract: Temporary differences causing DTL increase ($426,198/0.21)</t>
  </si>
  <si>
    <t>Journal entry required in addition to 1 and 2 above:</t>
  </si>
  <si>
    <t>Remove nondeductible meals</t>
  </si>
  <si>
    <t>Adjust bad debt expense</t>
  </si>
  <si>
    <t>Put in unearned rental income</t>
  </si>
  <si>
    <t>Deferred tax asset*</t>
  </si>
  <si>
    <t>* ($76,424+$73,500+$14,900)*0.21</t>
  </si>
  <si>
    <t>Deferred tax liability**</t>
  </si>
  <si>
    <t>**($722,700-$12,000)*0.21</t>
  </si>
  <si>
    <t>(FYI, calculations for other years)</t>
  </si>
  <si>
    <t>Year X Journal Entries:</t>
  </si>
  <si>
    <t xml:space="preserve">     Income tax payable</t>
  </si>
  <si>
    <t>(FYI calc. for Yr X)</t>
  </si>
  <si>
    <t>(FYI, calc. for other years)</t>
  </si>
  <si>
    <t>Year X+1 Journal Entries:</t>
  </si>
  <si>
    <t>Current Income tax expense</t>
  </si>
  <si>
    <t>Year X+1 Current-yr Reversal</t>
  </si>
  <si>
    <t>The company unexpectedly earned $15,000 of capital gains income this year.  It had a valuation allowance booked at the end of the previous year offsetting an $8,200 capital loss carryforward it did not anticipate being able to use before expiration.</t>
  </si>
  <si>
    <t xml:space="preserve">Assume the same facts as Problem 6, but also assume 7744Zero is eligible to claim an $8,700 nonrefundible credit.  </t>
  </si>
  <si>
    <t>Pre-credit income taxes payable</t>
  </si>
  <si>
    <t>Less:  tax credit</t>
  </si>
  <si>
    <t>In Year X, HAWK Corporation accrued $10,000 of bad debt expense.  It wrote off $1,000 in Year X+1, $3,000 in Year X+2 and $6,000 in Year X+3.  HAWK earned $100,000 revenue each year and no other BTD except for the Bad Debt Expense. In Year X, the tax rate is 21%.  Late in Year X+1, Congress enacted a rate decrease to 15% effective in Year X+2.  Please compute Year X+1 current and deferred income tax expense for HAWK and prepare its Year X+1 Effective Tax Rate Reconciliation.</t>
  </si>
  <si>
    <t>Problem 2 Solution for Seven-forty Corporation</t>
  </si>
  <si>
    <t>Problem 3 Solution for HAWK Corporation</t>
  </si>
  <si>
    <t>Problem 5 Solution for 7744Zero,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</si>
</sst>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_);\(0\)"/>
    <numFmt numFmtId="166" formatCode="_(* #,##0_);_(* \(#,##0\);_(* &quot;-&quot;??_);_(@_)"/>
    <numFmt numFmtId="167" formatCode="&quot;$&quot;#,##0"/>
    <numFmt numFmtId="168" formatCode="&quot;$&quot;#,##0.00000"/>
    <numFmt numFmtId="169" formatCode="&quot;$&quot;#,##0.0000_);[Red]\(&quot;$&quot;#,##0.0000\)"/>
    <numFmt numFmtId="170" formatCode="_(0.00%_);\(0.00%\);_(0.00%_);@"/>
  </numFmts>
  <fonts count="3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u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u/>
      <sz val="12"/>
      <color theme="1"/>
      <name val="Times New Roman"/>
    </font>
    <font>
      <u val="double"/>
      <sz val="12"/>
      <color theme="1"/>
      <name val="Times New Roman"/>
    </font>
    <font>
      <sz val="8"/>
      <name val="Calibri"/>
      <family val="2"/>
      <scheme val="minor"/>
    </font>
    <font>
      <u val="singleAccounting"/>
      <sz val="12"/>
      <color theme="1"/>
      <name val="Times New Roman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doubleAccounting"/>
      <sz val="12"/>
      <color theme="1"/>
      <name val="Calibri"/>
      <family val="2"/>
      <scheme val="minor"/>
    </font>
    <font>
      <u val="doubleAccounting"/>
      <sz val="12"/>
      <name val="Calibri"/>
      <family val="2"/>
      <scheme val="minor"/>
    </font>
    <font>
      <i/>
      <sz val="12"/>
      <color theme="4"/>
      <name val="Calibri"/>
      <family val="2"/>
      <scheme val="minor"/>
    </font>
    <font>
      <b/>
      <i/>
      <sz val="12"/>
      <color theme="6" tint="-0.49998474074526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 val="singleAccounting"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i/>
      <sz val="12"/>
      <color theme="6" tint="-0.249977111117893"/>
      <name val="Calibri"/>
      <scheme val="minor"/>
    </font>
    <font>
      <b/>
      <sz val="11"/>
      <color theme="6" tint="-0.249977111117893"/>
      <name val="Calibri"/>
      <scheme val="minor"/>
    </font>
    <font>
      <sz val="12"/>
      <color theme="6" tint="-0.249977111117893"/>
      <name val="Calibri"/>
      <scheme val="minor"/>
    </font>
    <font>
      <u val="singleAccounting"/>
      <sz val="12"/>
      <color theme="6" tint="-0.249977111117893"/>
      <name val="Calibri"/>
      <scheme val="minor"/>
    </font>
    <font>
      <i/>
      <sz val="12"/>
      <name val="Calibri"/>
      <scheme val="minor"/>
    </font>
    <font>
      <u val="singleAccounting"/>
      <sz val="12"/>
      <name val="Calibri"/>
      <scheme val="minor"/>
    </font>
    <font>
      <u/>
      <sz val="12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1E8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78">
    <xf numFmtId="0" fontId="0" fillId="0" borderId="0" xfId="0"/>
    <xf numFmtId="0" fontId="2" fillId="0" borderId="0" xfId="0" applyFont="1"/>
    <xf numFmtId="164" fontId="0" fillId="0" borderId="0" xfId="2" applyNumberFormat="1" applyFont="1"/>
    <xf numFmtId="0" fontId="2" fillId="2" borderId="1" xfId="0" applyFont="1" applyFill="1" applyBorder="1"/>
    <xf numFmtId="0" fontId="0" fillId="2" borderId="2" xfId="0" applyFill="1" applyBorder="1"/>
    <xf numFmtId="164" fontId="0" fillId="2" borderId="2" xfId="2" applyNumberFormat="1" applyFont="1" applyFill="1" applyBorder="1"/>
    <xf numFmtId="164" fontId="0" fillId="2" borderId="3" xfId="2" applyNumberFormat="1" applyFont="1" applyFill="1" applyBorder="1"/>
    <xf numFmtId="0" fontId="2" fillId="3" borderId="1" xfId="0" applyFont="1" applyFill="1" applyBorder="1"/>
    <xf numFmtId="0" fontId="0" fillId="3" borderId="2" xfId="0" applyFill="1" applyBorder="1"/>
    <xf numFmtId="164" fontId="0" fillId="3" borderId="2" xfId="2" applyNumberFormat="1" applyFont="1" applyFill="1" applyBorder="1"/>
    <xf numFmtId="164" fontId="0" fillId="3" borderId="3" xfId="2" applyNumberFormat="1" applyFont="1" applyFill="1" applyBorder="1"/>
    <xf numFmtId="0" fontId="3" fillId="2" borderId="4" xfId="0" applyFont="1" applyFill="1" applyBorder="1"/>
    <xf numFmtId="0" fontId="0" fillId="2" borderId="0" xfId="0" applyFill="1" applyBorder="1"/>
    <xf numFmtId="164" fontId="0" fillId="2" borderId="0" xfId="2" applyNumberFormat="1" applyFont="1" applyFill="1" applyBorder="1"/>
    <xf numFmtId="164" fontId="0" fillId="2" borderId="5" xfId="2" applyNumberFormat="1" applyFont="1" applyFill="1" applyBorder="1"/>
    <xf numFmtId="0" fontId="3" fillId="3" borderId="4" xfId="0" applyFont="1" applyFill="1" applyBorder="1"/>
    <xf numFmtId="0" fontId="0" fillId="3" borderId="0" xfId="0" applyFill="1" applyBorder="1"/>
    <xf numFmtId="164" fontId="0" fillId="3" borderId="0" xfId="2" applyNumberFormat="1" applyFont="1" applyFill="1" applyBorder="1"/>
    <xf numFmtId="164" fontId="0" fillId="3" borderId="5" xfId="2" applyNumberFormat="1" applyFont="1" applyFill="1" applyBorder="1"/>
    <xf numFmtId="0" fontId="0" fillId="2" borderId="4" xfId="0" applyFill="1" applyBorder="1"/>
    <xf numFmtId="0" fontId="0" fillId="3" borderId="4" xfId="0" applyFill="1" applyBorder="1"/>
    <xf numFmtId="0" fontId="0" fillId="0" borderId="0" xfId="0" applyBorder="1"/>
    <xf numFmtId="0" fontId="0" fillId="3" borderId="6" xfId="0" applyFill="1" applyBorder="1"/>
    <xf numFmtId="0" fontId="0" fillId="3" borderId="7" xfId="0" applyFill="1" applyBorder="1"/>
    <xf numFmtId="164" fontId="0" fillId="3" borderId="7" xfId="2" applyNumberFormat="1" applyFont="1" applyFill="1" applyBorder="1"/>
    <xf numFmtId="164" fontId="0" fillId="3" borderId="8" xfId="2" applyNumberFormat="1" applyFont="1" applyFill="1" applyBorder="1"/>
    <xf numFmtId="0" fontId="0" fillId="2" borderId="5" xfId="0" applyFill="1" applyBorder="1"/>
    <xf numFmtId="0" fontId="3" fillId="0" borderId="0" xfId="0" applyFont="1"/>
    <xf numFmtId="0" fontId="0" fillId="2" borderId="6" xfId="0" applyFill="1" applyBorder="1"/>
    <xf numFmtId="0" fontId="0" fillId="2" borderId="7" xfId="0" applyFill="1" applyBorder="1"/>
    <xf numFmtId="164" fontId="0" fillId="2" borderId="7" xfId="2" applyNumberFormat="1" applyFont="1" applyFill="1" applyBorder="1"/>
    <xf numFmtId="164" fontId="0" fillId="2" borderId="8" xfId="2" applyNumberFormat="1" applyFont="1" applyFill="1" applyBorder="1"/>
    <xf numFmtId="164" fontId="0" fillId="0" borderId="0" xfId="2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164" fontId="5" fillId="2" borderId="3" xfId="0" applyNumberFormat="1" applyFont="1" applyFill="1" applyBorder="1"/>
    <xf numFmtId="0" fontId="6" fillId="2" borderId="4" xfId="0" applyFont="1" applyFill="1" applyBorder="1"/>
    <xf numFmtId="0" fontId="6" fillId="2" borderId="0" xfId="0" applyFont="1" applyFill="1" applyBorder="1"/>
    <xf numFmtId="0" fontId="5" fillId="2" borderId="0" xfId="0" applyFont="1" applyFill="1" applyBorder="1"/>
    <xf numFmtId="164" fontId="5" fillId="2" borderId="0" xfId="0" applyNumberFormat="1" applyFont="1" applyFill="1" applyBorder="1"/>
    <xf numFmtId="164" fontId="5" fillId="2" borderId="5" xfId="0" applyNumberFormat="1" applyFont="1" applyFill="1" applyBorder="1"/>
    <xf numFmtId="0" fontId="5" fillId="2" borderId="4" xfId="0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164" fontId="5" fillId="2" borderId="8" xfId="0" applyNumberFormat="1" applyFont="1" applyFill="1" applyBorder="1"/>
    <xf numFmtId="37" fontId="0" fillId="4" borderId="0" xfId="0" applyNumberFormat="1" applyFill="1"/>
    <xf numFmtId="0" fontId="0" fillId="4" borderId="0" xfId="0" applyFill="1"/>
    <xf numFmtId="0" fontId="0" fillId="0" borderId="0" xfId="0" applyFill="1"/>
    <xf numFmtId="0" fontId="2" fillId="0" borderId="0" xfId="0" applyFont="1" applyAlignment="1">
      <alignment wrapText="1"/>
    </xf>
    <xf numFmtId="37" fontId="0" fillId="0" borderId="0" xfId="0" applyNumberFormat="1"/>
    <xf numFmtId="0" fontId="0" fillId="0" borderId="9" xfId="0" applyBorder="1"/>
    <xf numFmtId="37" fontId="0" fillId="0" borderId="9" xfId="0" applyNumberFormat="1" applyBorder="1"/>
    <xf numFmtId="0" fontId="0" fillId="5" borderId="0" xfId="0" applyFill="1"/>
    <xf numFmtId="37" fontId="0" fillId="5" borderId="0" xfId="0" applyNumberFormat="1" applyFill="1"/>
    <xf numFmtId="3" fontId="0" fillId="0" borderId="0" xfId="0" applyNumberFormat="1"/>
    <xf numFmtId="3" fontId="0" fillId="5" borderId="0" xfId="0" applyNumberFormat="1" applyFill="1"/>
    <xf numFmtId="0" fontId="0" fillId="0" borderId="10" xfId="0" applyBorder="1"/>
    <xf numFmtId="164" fontId="0" fillId="0" borderId="10" xfId="2" applyNumberFormat="1" applyFont="1" applyBorder="1"/>
    <xf numFmtId="164" fontId="0" fillId="0" borderId="0" xfId="2" applyNumberFormat="1" applyFont="1" applyFill="1" applyBorder="1"/>
    <xf numFmtId="0" fontId="0" fillId="5" borderId="2" xfId="0" applyFill="1" applyBorder="1"/>
    <xf numFmtId="164" fontId="0" fillId="5" borderId="2" xfId="2" applyNumberFormat="1" applyFont="1" applyFill="1" applyBorder="1"/>
    <xf numFmtId="0" fontId="0" fillId="0" borderId="11" xfId="0" applyBorder="1"/>
    <xf numFmtId="164" fontId="0" fillId="0" borderId="11" xfId="2" applyNumberFormat="1" applyFont="1" applyBorder="1"/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4" borderId="0" xfId="0" applyFont="1" applyFill="1"/>
    <xf numFmtId="0" fontId="0" fillId="6" borderId="0" xfId="0" applyFill="1"/>
    <xf numFmtId="164" fontId="0" fillId="6" borderId="0" xfId="2" applyNumberFormat="1" applyFont="1" applyFill="1"/>
    <xf numFmtId="37" fontId="0" fillId="0" borderId="0" xfId="0" applyNumberFormat="1" applyBorder="1"/>
    <xf numFmtId="0" fontId="0" fillId="6" borderId="9" xfId="0" applyFill="1" applyBorder="1"/>
    <xf numFmtId="164" fontId="0" fillId="6" borderId="9" xfId="2" applyNumberFormat="1" applyFont="1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164" fontId="0" fillId="6" borderId="0" xfId="2" applyNumberFormat="1" applyFont="1" applyFill="1" applyAlignment="1">
      <alignment horizontal="center"/>
    </xf>
    <xf numFmtId="0" fontId="0" fillId="0" borderId="0" xfId="0" applyFill="1" applyBorder="1"/>
    <xf numFmtId="166" fontId="0" fillId="0" borderId="0" xfId="1" applyNumberFormat="1" applyFont="1" applyFill="1" applyAlignment="1">
      <alignment horizontal="center"/>
    </xf>
    <xf numFmtId="166" fontId="0" fillId="6" borderId="0" xfId="1" applyNumberFormat="1" applyFont="1" applyFill="1" applyAlignment="1">
      <alignment horizontal="center"/>
    </xf>
    <xf numFmtId="164" fontId="0" fillId="0" borderId="9" xfId="2" applyNumberFormat="1" applyFont="1" applyFill="1" applyBorder="1" applyAlignment="1">
      <alignment horizontal="center"/>
    </xf>
    <xf numFmtId="0" fontId="3" fillId="7" borderId="0" xfId="0" applyFont="1" applyFill="1"/>
    <xf numFmtId="0" fontId="0" fillId="7" borderId="0" xfId="0" applyFill="1"/>
    <xf numFmtId="164" fontId="0" fillId="7" borderId="0" xfId="2" applyNumberFormat="1" applyFont="1" applyFill="1"/>
    <xf numFmtId="166" fontId="0" fillId="7" borderId="0" xfId="1" applyNumberFormat="1" applyFont="1" applyFill="1"/>
    <xf numFmtId="166" fontId="0" fillId="7" borderId="7" xfId="1" applyNumberFormat="1" applyFont="1" applyFill="1" applyBorder="1"/>
    <xf numFmtId="164" fontId="0" fillId="7" borderId="0" xfId="2" applyNumberFormat="1" applyFont="1" applyFill="1" applyBorder="1"/>
    <xf numFmtId="0" fontId="0" fillId="7" borderId="7" xfId="0" applyFill="1" applyBorder="1"/>
    <xf numFmtId="164" fontId="0" fillId="7" borderId="12" xfId="2" applyNumberFormat="1" applyFont="1" applyFill="1" applyBorder="1"/>
    <xf numFmtId="164" fontId="0" fillId="0" borderId="0" xfId="0" applyNumberFormat="1"/>
    <xf numFmtId="164" fontId="0" fillId="5" borderId="0" xfId="2" applyNumberFormat="1" applyFont="1" applyFill="1"/>
    <xf numFmtId="0" fontId="0" fillId="5" borderId="9" xfId="0" applyFill="1" applyBorder="1"/>
    <xf numFmtId="164" fontId="0" fillId="5" borderId="9" xfId="2" applyNumberFormat="1" applyFont="1" applyFill="1" applyBorder="1"/>
    <xf numFmtId="164" fontId="0" fillId="5" borderId="0" xfId="2" applyNumberFormat="1" applyFont="1" applyFill="1" applyAlignment="1">
      <alignment horizontal="center"/>
    </xf>
    <xf numFmtId="0" fontId="0" fillId="5" borderId="0" xfId="0" applyFill="1" applyBorder="1"/>
    <xf numFmtId="166" fontId="0" fillId="5" borderId="0" xfId="1" applyNumberFormat="1" applyFont="1" applyFill="1" applyAlignment="1">
      <alignment horizontal="center"/>
    </xf>
    <xf numFmtId="0" fontId="0" fillId="0" borderId="0" xfId="0" applyAlignment="1">
      <alignment horizontal="right" vertical="top"/>
    </xf>
    <xf numFmtId="0" fontId="2" fillId="8" borderId="0" xfId="0" applyFont="1" applyFill="1"/>
    <xf numFmtId="0" fontId="0" fillId="8" borderId="0" xfId="0" applyFill="1"/>
    <xf numFmtId="166" fontId="0" fillId="0" borderId="0" xfId="1" applyNumberFormat="1" applyFont="1"/>
    <xf numFmtId="164" fontId="0" fillId="5" borderId="9" xfId="2" applyNumberFormat="1" applyFont="1" applyFill="1" applyBorder="1" applyAlignment="1">
      <alignment horizontal="center"/>
    </xf>
    <xf numFmtId="166" fontId="0" fillId="7" borderId="0" xfId="1" applyNumberFormat="1" applyFont="1" applyFill="1" applyBorder="1"/>
    <xf numFmtId="164" fontId="0" fillId="7" borderId="0" xfId="0" applyNumberFormat="1" applyFill="1"/>
    <xf numFmtId="164" fontId="0" fillId="0" borderId="0" xfId="0" applyNumberFormat="1" applyBorder="1"/>
    <xf numFmtId="0" fontId="4" fillId="9" borderId="1" xfId="0" applyFont="1" applyFill="1" applyBorder="1"/>
    <xf numFmtId="0" fontId="4" fillId="9" borderId="2" xfId="0" applyFont="1" applyFill="1" applyBorder="1"/>
    <xf numFmtId="0" fontId="5" fillId="9" borderId="2" xfId="0" applyFont="1" applyFill="1" applyBorder="1"/>
    <xf numFmtId="164" fontId="5" fillId="9" borderId="2" xfId="0" applyNumberFormat="1" applyFont="1" applyFill="1" applyBorder="1"/>
    <xf numFmtId="164" fontId="5" fillId="9" borderId="3" xfId="0" applyNumberFormat="1" applyFont="1" applyFill="1" applyBorder="1"/>
    <xf numFmtId="0" fontId="6" fillId="9" borderId="4" xfId="0" applyFont="1" applyFill="1" applyBorder="1"/>
    <xf numFmtId="0" fontId="6" fillId="9" borderId="0" xfId="0" applyFont="1" applyFill="1" applyBorder="1"/>
    <xf numFmtId="0" fontId="5" fillId="9" borderId="0" xfId="0" applyFont="1" applyFill="1" applyBorder="1"/>
    <xf numFmtId="164" fontId="5" fillId="9" borderId="0" xfId="0" applyNumberFormat="1" applyFont="1" applyFill="1" applyBorder="1"/>
    <xf numFmtId="164" fontId="5" fillId="9" borderId="5" xfId="0" applyNumberFormat="1" applyFont="1" applyFill="1" applyBorder="1"/>
    <xf numFmtId="0" fontId="5" fillId="9" borderId="4" xfId="0" applyFont="1" applyFill="1" applyBorder="1"/>
    <xf numFmtId="164" fontId="0" fillId="2" borderId="0" xfId="0" applyNumberFormat="1" applyFill="1" applyBorder="1"/>
    <xf numFmtId="164" fontId="0" fillId="2" borderId="5" xfId="0" applyNumberFormat="1" applyFill="1" applyBorder="1"/>
    <xf numFmtId="0" fontId="5" fillId="9" borderId="6" xfId="0" applyFont="1" applyFill="1" applyBorder="1"/>
    <xf numFmtId="0" fontId="5" fillId="9" borderId="7" xfId="0" applyFont="1" applyFill="1" applyBorder="1"/>
    <xf numFmtId="164" fontId="5" fillId="9" borderId="7" xfId="0" applyNumberFormat="1" applyFont="1" applyFill="1" applyBorder="1"/>
    <xf numFmtId="164" fontId="5" fillId="9" borderId="8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4" fillId="0" borderId="0" xfId="0" applyFont="1" applyFill="1" applyBorder="1"/>
    <xf numFmtId="0" fontId="10" fillId="0" borderId="0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6" fontId="10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6" fontId="12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10" fontId="12" fillId="0" borderId="13" xfId="0" applyNumberFormat="1" applyFont="1" applyBorder="1" applyAlignment="1">
      <alignment horizontal="center" vertical="center" wrapText="1"/>
    </xf>
    <xf numFmtId="9" fontId="10" fillId="0" borderId="13" xfId="0" applyNumberFormat="1" applyFont="1" applyBorder="1" applyAlignment="1">
      <alignment horizontal="center" vertical="center" wrapText="1"/>
    </xf>
    <xf numFmtId="10" fontId="10" fillId="0" borderId="13" xfId="0" applyNumberFormat="1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 wrapText="1"/>
    </xf>
    <xf numFmtId="0" fontId="0" fillId="0" borderId="0" xfId="0" applyNumberFormat="1"/>
    <xf numFmtId="165" fontId="0" fillId="0" borderId="0" xfId="0" applyNumberFormat="1"/>
    <xf numFmtId="10" fontId="12" fillId="0" borderId="13" xfId="3" applyNumberFormat="1" applyFont="1" applyBorder="1" applyAlignment="1">
      <alignment horizontal="center" vertical="center" wrapText="1"/>
    </xf>
    <xf numFmtId="10" fontId="14" fillId="0" borderId="13" xfId="0" applyNumberFormat="1" applyFont="1" applyBorder="1" applyAlignment="1">
      <alignment horizontal="center" vertical="center" wrapText="1"/>
    </xf>
    <xf numFmtId="10" fontId="0" fillId="0" borderId="0" xfId="3" applyNumberFormat="1" applyFont="1"/>
    <xf numFmtId="167" fontId="10" fillId="0" borderId="13" xfId="1" applyNumberFormat="1" applyFont="1" applyBorder="1" applyAlignment="1">
      <alignment horizontal="center" vertical="center" wrapText="1"/>
    </xf>
    <xf numFmtId="3" fontId="10" fillId="0" borderId="13" xfId="1" applyNumberFormat="1" applyFont="1" applyBorder="1" applyAlignment="1">
      <alignment horizontal="center" vertical="center" wrapText="1"/>
    </xf>
    <xf numFmtId="167" fontId="12" fillId="0" borderId="13" xfId="1" applyNumberFormat="1" applyFont="1" applyBorder="1" applyAlignment="1">
      <alignment horizontal="center" vertical="center" wrapText="1"/>
    </xf>
    <xf numFmtId="168" fontId="0" fillId="0" borderId="0" xfId="0" applyNumberFormat="1"/>
    <xf numFmtId="169" fontId="0" fillId="0" borderId="0" xfId="0" applyNumberFormat="1"/>
    <xf numFmtId="0" fontId="9" fillId="0" borderId="13" xfId="0" applyFont="1" applyFill="1" applyBorder="1" applyAlignment="1">
      <alignment horizontal="center" vertical="center" wrapText="1"/>
    </xf>
    <xf numFmtId="167" fontId="10" fillId="0" borderId="13" xfId="0" applyNumberFormat="1" applyFont="1" applyBorder="1" applyAlignment="1">
      <alignment horizontal="center" vertical="center" wrapText="1"/>
    </xf>
    <xf numFmtId="37" fontId="11" fillId="0" borderId="13" xfId="1" applyNumberFormat="1" applyFont="1" applyBorder="1" applyAlignment="1">
      <alignment horizontal="center" vertical="center" wrapText="1"/>
    </xf>
    <xf numFmtId="170" fontId="11" fillId="0" borderId="13" xfId="3" applyNumberFormat="1" applyFont="1" applyBorder="1" applyAlignment="1">
      <alignment horizontal="center" vertical="center" wrapText="1"/>
    </xf>
    <xf numFmtId="166" fontId="0" fillId="5" borderId="0" xfId="1" applyNumberFormat="1" applyFont="1" applyFill="1"/>
    <xf numFmtId="166" fontId="0" fillId="0" borderId="0" xfId="1" applyNumberFormat="1" applyFont="1" applyFill="1" applyBorder="1"/>
    <xf numFmtId="0" fontId="2" fillId="0" borderId="0" xfId="0" applyFont="1" applyAlignment="1">
      <alignment horizontal="right" vertical="top"/>
    </xf>
    <xf numFmtId="43" fontId="0" fillId="0" borderId="0" xfId="1" applyFont="1"/>
    <xf numFmtId="10" fontId="0" fillId="0" borderId="0" xfId="3" applyNumberFormat="1" applyFont="1" applyFill="1" applyAlignment="1">
      <alignment horizontal="center"/>
    </xf>
    <xf numFmtId="10" fontId="0" fillId="0" borderId="9" xfId="3" applyNumberFormat="1" applyFont="1" applyFill="1" applyBorder="1" applyAlignment="1">
      <alignment horizontal="center"/>
    </xf>
    <xf numFmtId="9" fontId="0" fillId="6" borderId="0" xfId="3" applyNumberFormat="1" applyFont="1" applyFill="1" applyAlignment="1">
      <alignment horizontal="center"/>
    </xf>
    <xf numFmtId="9" fontId="0" fillId="5" borderId="0" xfId="3" applyNumberFormat="1" applyFont="1" applyFill="1" applyAlignment="1">
      <alignment horizontal="center"/>
    </xf>
    <xf numFmtId="170" fontId="0" fillId="5" borderId="0" xfId="3" applyNumberFormat="1" applyFont="1" applyFill="1" applyAlignment="1">
      <alignment horizontal="center"/>
    </xf>
    <xf numFmtId="170" fontId="0" fillId="0" borderId="0" xfId="3" applyNumberFormat="1" applyFont="1" applyFill="1" applyAlignment="1">
      <alignment horizontal="center"/>
    </xf>
    <xf numFmtId="170" fontId="0" fillId="5" borderId="9" xfId="3" applyNumberFormat="1" applyFont="1" applyFill="1" applyBorder="1" applyAlignment="1">
      <alignment horizontal="center"/>
    </xf>
    <xf numFmtId="164" fontId="0" fillId="0" borderId="0" xfId="2" applyNumberFormat="1" applyFont="1" applyFill="1"/>
    <xf numFmtId="3" fontId="14" fillId="0" borderId="13" xfId="1" applyNumberFormat="1" applyFont="1" applyBorder="1" applyAlignment="1">
      <alignment horizontal="center" vertical="center" wrapText="1"/>
    </xf>
    <xf numFmtId="170" fontId="0" fillId="6" borderId="0" xfId="3" applyNumberFormat="1" applyFont="1" applyFill="1" applyAlignment="1">
      <alignment horizontal="center"/>
    </xf>
    <xf numFmtId="3" fontId="11" fillId="0" borderId="13" xfId="1" applyNumberFormat="1" applyFont="1" applyBorder="1" applyAlignment="1">
      <alignment horizontal="center" vertical="center" wrapText="1"/>
    </xf>
    <xf numFmtId="10" fontId="11" fillId="0" borderId="13" xfId="3" applyNumberFormat="1" applyFont="1" applyBorder="1" applyAlignment="1">
      <alignment horizontal="center" vertical="center" wrapText="1"/>
    </xf>
    <xf numFmtId="0" fontId="15" fillId="0" borderId="13" xfId="0" applyFont="1" applyBorder="1"/>
    <xf numFmtId="37" fontId="15" fillId="0" borderId="13" xfId="0" applyNumberFormat="1" applyFont="1" applyBorder="1" applyAlignment="1">
      <alignment horizontal="center"/>
    </xf>
    <xf numFmtId="10" fontId="15" fillId="0" borderId="13" xfId="3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center" wrapText="1"/>
    </xf>
    <xf numFmtId="37" fontId="16" fillId="0" borderId="13" xfId="1" applyNumberFormat="1" applyFont="1" applyBorder="1" applyAlignment="1">
      <alignment horizontal="center" vertical="center" wrapText="1"/>
    </xf>
    <xf numFmtId="170" fontId="15" fillId="0" borderId="13" xfId="3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13" xfId="0" applyFont="1" applyBorder="1" applyAlignment="1">
      <alignment horizontal="center"/>
    </xf>
    <xf numFmtId="0" fontId="18" fillId="0" borderId="0" xfId="0" applyFont="1"/>
    <xf numFmtId="167" fontId="0" fillId="5" borderId="0" xfId="2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5" fontId="0" fillId="5" borderId="0" xfId="2" applyNumberFormat="1" applyFont="1" applyFill="1" applyAlignment="1">
      <alignment horizontal="center"/>
    </xf>
    <xf numFmtId="5" fontId="0" fillId="0" borderId="0" xfId="0" applyNumberFormat="1" applyBorder="1" applyAlignment="1">
      <alignment horizontal="center"/>
    </xf>
    <xf numFmtId="5" fontId="19" fillId="5" borderId="9" xfId="2" applyNumberFormat="1" applyFont="1" applyFill="1" applyBorder="1" applyAlignment="1">
      <alignment horizontal="center"/>
    </xf>
    <xf numFmtId="0" fontId="2" fillId="4" borderId="0" xfId="0" applyFont="1" applyFill="1" applyAlignment="1"/>
    <xf numFmtId="0" fontId="0" fillId="5" borderId="0" xfId="0" applyFont="1" applyFill="1"/>
    <xf numFmtId="167" fontId="22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5" borderId="0" xfId="3" applyFont="1" applyFill="1" applyBorder="1" applyAlignment="1">
      <alignment horizontal="center"/>
    </xf>
    <xf numFmtId="10" fontId="23" fillId="0" borderId="0" xfId="3" applyNumberFormat="1" applyFont="1" applyBorder="1" applyAlignment="1">
      <alignment horizontal="center"/>
    </xf>
    <xf numFmtId="5" fontId="0" fillId="0" borderId="0" xfId="2" applyNumberFormat="1" applyFont="1" applyFill="1" applyAlignment="1">
      <alignment horizontal="center"/>
    </xf>
    <xf numFmtId="5" fontId="0" fillId="0" borderId="0" xfId="0" applyNumberFormat="1" applyFill="1" applyBorder="1" applyAlignment="1">
      <alignment horizontal="center"/>
    </xf>
    <xf numFmtId="5" fontId="19" fillId="0" borderId="0" xfId="2" applyNumberFormat="1" applyFont="1" applyFill="1" applyBorder="1" applyAlignment="1">
      <alignment horizontal="center"/>
    </xf>
    <xf numFmtId="0" fontId="1" fillId="0" borderId="0" xfId="0" applyFont="1"/>
    <xf numFmtId="167" fontId="0" fillId="0" borderId="0" xfId="2" applyNumberFormat="1" applyFont="1" applyFill="1" applyBorder="1" applyAlignment="1">
      <alignment horizontal="center"/>
    </xf>
    <xf numFmtId="167" fontId="22" fillId="0" borderId="0" xfId="0" applyNumberFormat="1" applyFont="1" applyFill="1" applyBorder="1" applyAlignment="1">
      <alignment horizontal="center"/>
    </xf>
    <xf numFmtId="167" fontId="24" fillId="0" borderId="0" xfId="2" applyNumberFormat="1" applyFont="1" applyFill="1" applyBorder="1" applyAlignment="1">
      <alignment horizontal="center"/>
    </xf>
    <xf numFmtId="167" fontId="2" fillId="0" borderId="15" xfId="1" applyNumberFormat="1" applyFont="1" applyBorder="1" applyAlignment="1">
      <alignment horizontal="center"/>
    </xf>
    <xf numFmtId="37" fontId="31" fillId="0" borderId="15" xfId="1" applyNumberFormat="1" applyFont="1" applyBorder="1" applyAlignment="1">
      <alignment horizontal="center"/>
    </xf>
    <xf numFmtId="3" fontId="31" fillId="0" borderId="15" xfId="1" applyNumberFormat="1" applyFont="1" applyBorder="1" applyAlignment="1">
      <alignment horizontal="center"/>
    </xf>
    <xf numFmtId="9" fontId="31" fillId="0" borderId="15" xfId="3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0" fontId="29" fillId="0" borderId="16" xfId="3" applyNumberFormat="1" applyFont="1" applyBorder="1" applyAlignment="1">
      <alignment horizontal="center"/>
    </xf>
    <xf numFmtId="0" fontId="2" fillId="0" borderId="0" xfId="0" applyFont="1" applyFill="1" applyAlignment="1"/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ont="1" applyFill="1" applyBorder="1"/>
    <xf numFmtId="10" fontId="25" fillId="0" borderId="0" xfId="3" applyNumberFormat="1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167" fontId="2" fillId="0" borderId="15" xfId="0" applyNumberFormat="1" applyFont="1" applyBorder="1" applyAlignment="1">
      <alignment horizontal="center"/>
    </xf>
    <xf numFmtId="0" fontId="28" fillId="0" borderId="15" xfId="0" applyNumberFormat="1" applyFont="1" applyBorder="1" applyAlignment="1">
      <alignment horizontal="center"/>
    </xf>
    <xf numFmtId="37" fontId="28" fillId="0" borderId="15" xfId="0" applyNumberFormat="1" applyFont="1" applyBorder="1" applyAlignment="1">
      <alignment horizontal="center"/>
    </xf>
    <xf numFmtId="9" fontId="28" fillId="0" borderId="15" xfId="3" applyFont="1" applyBorder="1" applyAlignment="1">
      <alignment horizontal="center"/>
    </xf>
    <xf numFmtId="167" fontId="29" fillId="0" borderId="15" xfId="1" applyNumberFormat="1" applyFont="1" applyFill="1" applyBorder="1" applyAlignment="1">
      <alignment horizontal="center"/>
    </xf>
    <xf numFmtId="3" fontId="30" fillId="0" borderId="15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10" fontId="29" fillId="0" borderId="16" xfId="3" applyNumberFormat="1" applyFont="1" applyFill="1" applyBorder="1" applyAlignment="1">
      <alignment horizontal="center"/>
    </xf>
    <xf numFmtId="0" fontId="2" fillId="10" borderId="0" xfId="0" applyFont="1" applyFill="1" applyAlignment="1">
      <alignment horizontal="left"/>
    </xf>
    <xf numFmtId="0" fontId="26" fillId="10" borderId="0" xfId="0" applyFont="1" applyFill="1" applyBorder="1" applyAlignment="1">
      <alignment horizontal="center"/>
    </xf>
    <xf numFmtId="0" fontId="0" fillId="10" borderId="0" xfId="0" applyFill="1"/>
    <xf numFmtId="0" fontId="0" fillId="0" borderId="0" xfId="0" applyFont="1" applyBorder="1"/>
    <xf numFmtId="0" fontId="0" fillId="5" borderId="9" xfId="0" applyFont="1" applyFill="1" applyBorder="1"/>
    <xf numFmtId="167" fontId="24" fillId="5" borderId="9" xfId="2" applyNumberFormat="1" applyFont="1" applyFill="1" applyBorder="1" applyAlignment="1">
      <alignment horizontal="center"/>
    </xf>
    <xf numFmtId="10" fontId="25" fillId="5" borderId="9" xfId="3" applyNumberFormat="1" applyFont="1" applyFill="1" applyBorder="1" applyAlignment="1">
      <alignment horizontal="center"/>
    </xf>
    <xf numFmtId="37" fontId="0" fillId="7" borderId="0" xfId="2" applyNumberFormat="1" applyFont="1" applyFill="1"/>
    <xf numFmtId="166" fontId="0" fillId="10" borderId="0" xfId="1" applyNumberFormat="1" applyFont="1" applyFill="1" applyAlignment="1">
      <alignment horizontal="center"/>
    </xf>
    <xf numFmtId="170" fontId="0" fillId="10" borderId="0" xfId="3" applyNumberFormat="1" applyFont="1" applyFill="1" applyAlignment="1">
      <alignment horizontal="center"/>
    </xf>
    <xf numFmtId="0" fontId="0" fillId="10" borderId="9" xfId="0" applyFill="1" applyBorder="1"/>
    <xf numFmtId="164" fontId="0" fillId="10" borderId="9" xfId="2" applyNumberFormat="1" applyFont="1" applyFill="1" applyBorder="1" applyAlignment="1">
      <alignment horizontal="center"/>
    </xf>
    <xf numFmtId="170" fontId="0" fillId="10" borderId="9" xfId="3" applyNumberFormat="1" applyFont="1" applyFill="1" applyBorder="1" applyAlignment="1">
      <alignment horizontal="center"/>
    </xf>
    <xf numFmtId="167" fontId="0" fillId="0" borderId="0" xfId="0" applyNumberFormat="1"/>
    <xf numFmtId="167" fontId="0" fillId="0" borderId="0" xfId="0" applyNumberFormat="1" applyAlignment="1">
      <alignment horizontal="left"/>
    </xf>
    <xf numFmtId="167" fontId="0" fillId="0" borderId="0" xfId="1" applyNumberFormat="1" applyFont="1" applyAlignment="1">
      <alignment horizontal="left"/>
    </xf>
    <xf numFmtId="167" fontId="0" fillId="0" borderId="0" xfId="1" applyNumberFormat="1" applyFont="1"/>
    <xf numFmtId="0" fontId="23" fillId="0" borderId="0" xfId="0" applyFont="1"/>
    <xf numFmtId="0" fontId="32" fillId="2" borderId="7" xfId="0" applyFont="1" applyFill="1" applyBorder="1" applyAlignment="1"/>
    <xf numFmtId="0" fontId="33" fillId="2" borderId="13" xfId="0" applyFont="1" applyFill="1" applyBorder="1" applyAlignment="1">
      <alignment horizontal="center" vertical="center" wrapText="1"/>
    </xf>
    <xf numFmtId="167" fontId="34" fillId="2" borderId="15" xfId="1" applyNumberFormat="1" applyFont="1" applyFill="1" applyBorder="1" applyAlignment="1">
      <alignment horizontal="center"/>
    </xf>
    <xf numFmtId="37" fontId="35" fillId="2" borderId="15" xfId="1" applyNumberFormat="1" applyFont="1" applyFill="1" applyBorder="1" applyAlignment="1">
      <alignment horizontal="center"/>
    </xf>
    <xf numFmtId="3" fontId="35" fillId="2" borderId="15" xfId="1" applyNumberFormat="1" applyFont="1" applyFill="1" applyBorder="1" applyAlignment="1">
      <alignment horizontal="center"/>
    </xf>
    <xf numFmtId="9" fontId="35" fillId="2" borderId="4" xfId="3" applyFont="1" applyFill="1" applyBorder="1" applyAlignment="1">
      <alignment horizontal="center"/>
    </xf>
    <xf numFmtId="167" fontId="34" fillId="2" borderId="4" xfId="1" applyNumberFormat="1" applyFont="1" applyFill="1" applyBorder="1" applyAlignment="1">
      <alignment horizontal="center"/>
    </xf>
    <xf numFmtId="0" fontId="34" fillId="2" borderId="15" xfId="0" applyFont="1" applyFill="1" applyBorder="1" applyAlignment="1">
      <alignment horizontal="center"/>
    </xf>
    <xf numFmtId="10" fontId="34" fillId="2" borderId="16" xfId="3" applyNumberFormat="1" applyFont="1" applyFill="1" applyBorder="1" applyAlignment="1">
      <alignment horizontal="center"/>
    </xf>
    <xf numFmtId="9" fontId="35" fillId="2" borderId="15" xfId="3" applyFont="1" applyFill="1" applyBorder="1" applyAlignment="1">
      <alignment horizontal="center"/>
    </xf>
    <xf numFmtId="3" fontId="35" fillId="2" borderId="4" xfId="1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37" fontId="35" fillId="2" borderId="4" xfId="1" applyNumberFormat="1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10" fontId="34" fillId="2" borderId="8" xfId="3" applyNumberFormat="1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 vertical="center" wrapText="1"/>
    </xf>
    <xf numFmtId="0" fontId="20" fillId="7" borderId="14" xfId="0" applyFont="1" applyFill="1" applyBorder="1" applyAlignment="1">
      <alignment horizontal="center" vertical="center" wrapText="1"/>
    </xf>
    <xf numFmtId="167" fontId="21" fillId="7" borderId="17" xfId="1" applyNumberFormat="1" applyFont="1" applyFill="1" applyBorder="1" applyAlignment="1">
      <alignment horizontal="center"/>
    </xf>
    <xf numFmtId="0" fontId="21" fillId="7" borderId="17" xfId="0" applyFont="1" applyFill="1" applyBorder="1"/>
    <xf numFmtId="3" fontId="37" fillId="7" borderId="15" xfId="1" applyNumberFormat="1" applyFont="1" applyFill="1" applyBorder="1" applyAlignment="1">
      <alignment horizontal="center"/>
    </xf>
    <xf numFmtId="0" fontId="21" fillId="7" borderId="15" xfId="0" applyFont="1" applyFill="1" applyBorder="1"/>
    <xf numFmtId="167" fontId="21" fillId="7" borderId="15" xfId="1" applyNumberFormat="1" applyFont="1" applyFill="1" applyBorder="1" applyAlignment="1">
      <alignment horizontal="center"/>
    </xf>
    <xf numFmtId="37" fontId="37" fillId="7" borderId="15" xfId="1" applyNumberFormat="1" applyFont="1" applyFill="1" applyBorder="1" applyAlignment="1">
      <alignment horizontal="center"/>
    </xf>
    <xf numFmtId="9" fontId="38" fillId="7" borderId="15" xfId="3" applyFont="1" applyFill="1" applyBorder="1" applyAlignment="1">
      <alignment horizontal="center"/>
    </xf>
    <xf numFmtId="9" fontId="37" fillId="7" borderId="15" xfId="3" applyFont="1" applyFill="1" applyBorder="1" applyAlignment="1">
      <alignment horizontal="center"/>
    </xf>
    <xf numFmtId="3" fontId="21" fillId="7" borderId="15" xfId="1" applyNumberFormat="1" applyFont="1" applyFill="1" applyBorder="1" applyAlignment="1">
      <alignment horizontal="center"/>
    </xf>
    <xf numFmtId="0" fontId="21" fillId="7" borderId="15" xfId="0" applyFont="1" applyFill="1" applyBorder="1" applyAlignment="1">
      <alignment horizontal="center"/>
    </xf>
    <xf numFmtId="10" fontId="21" fillId="7" borderId="16" xfId="3" applyNumberFormat="1" applyFont="1" applyFill="1" applyBorder="1" applyAlignment="1">
      <alignment horizontal="center"/>
    </xf>
    <xf numFmtId="10" fontId="21" fillId="7" borderId="16" xfId="0" applyNumberFormat="1" applyFont="1" applyFill="1" applyBorder="1"/>
    <xf numFmtId="5" fontId="0" fillId="0" borderId="0" xfId="0" applyNumberFormat="1"/>
    <xf numFmtId="5" fontId="0" fillId="0" borderId="0" xfId="0" applyNumberFormat="1" applyAlignment="1">
      <alignment horizontal="left"/>
    </xf>
    <xf numFmtId="164" fontId="0" fillId="7" borderId="7" xfId="2" applyNumberFormat="1" applyFont="1" applyFill="1" applyBorder="1"/>
    <xf numFmtId="170" fontId="0" fillId="0" borderId="0" xfId="3" applyNumberFormat="1" applyFont="1" applyFill="1" applyBorder="1" applyAlignment="1">
      <alignment horizontal="center"/>
    </xf>
    <xf numFmtId="44" fontId="0" fillId="0" borderId="0" xfId="0" applyNumberFormat="1"/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4" borderId="0" xfId="0" applyFont="1" applyFill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6" fillId="4" borderId="0" xfId="0" applyFont="1" applyFill="1" applyBorder="1" applyAlignment="1">
      <alignment horizontal="center"/>
    </xf>
    <xf numFmtId="0" fontId="32" fillId="0" borderId="7" xfId="0" applyFont="1" applyFill="1" applyBorder="1" applyAlignment="1">
      <alignment horizontal="center"/>
    </xf>
    <xf numFmtId="0" fontId="32" fillId="2" borderId="7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/>
    </xf>
  </cellXfs>
  <cellStyles count="68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0"/>
  <sheetViews>
    <sheetView workbookViewId="0"/>
  </sheetViews>
  <sheetFormatPr defaultColWidth="11" defaultRowHeight="15.75" x14ac:dyDescent="0.25"/>
  <cols>
    <col min="1" max="1" width="5.5" customWidth="1"/>
    <col min="4" max="4" width="5.125" customWidth="1"/>
    <col min="5" max="5" width="8.625" style="2" customWidth="1"/>
    <col min="6" max="6" width="9" style="2" bestFit="1" customWidth="1"/>
    <col min="7" max="8" width="4.125" customWidth="1"/>
    <col min="11" max="11" width="5.125" customWidth="1"/>
    <col min="12" max="12" width="9.125" customWidth="1"/>
    <col min="13" max="13" width="9" bestFit="1" customWidth="1"/>
    <col min="14" max="15" width="4.125" customWidth="1"/>
    <col min="18" max="18" width="5.125" customWidth="1"/>
    <col min="19" max="19" width="8.625" style="2" bestFit="1" customWidth="1"/>
    <col min="20" max="20" width="9" style="2" bestFit="1" customWidth="1"/>
    <col min="21" max="22" width="4.125" customWidth="1"/>
    <col min="25" max="25" width="4.125" customWidth="1"/>
  </cols>
  <sheetData>
    <row r="1" spans="1:28" x14ac:dyDescent="0.25">
      <c r="A1" s="1" t="s">
        <v>0</v>
      </c>
    </row>
    <row r="3" spans="1:28" x14ac:dyDescent="0.25">
      <c r="A3" s="3" t="s">
        <v>103</v>
      </c>
      <c r="B3" s="4"/>
      <c r="C3" s="4"/>
      <c r="D3" s="4"/>
      <c r="E3" s="5"/>
      <c r="F3" s="6"/>
      <c r="H3" s="3" t="s">
        <v>104</v>
      </c>
      <c r="I3" s="4"/>
      <c r="J3" s="4"/>
      <c r="K3" s="4"/>
      <c r="L3" s="5"/>
      <c r="M3" s="6"/>
      <c r="O3" s="7" t="s">
        <v>85</v>
      </c>
      <c r="P3" s="8"/>
      <c r="Q3" s="8"/>
      <c r="R3" s="8"/>
      <c r="S3" s="9"/>
      <c r="T3" s="10"/>
    </row>
    <row r="4" spans="1:28" x14ac:dyDescent="0.25">
      <c r="A4" s="11" t="s">
        <v>1</v>
      </c>
      <c r="B4" s="12"/>
      <c r="C4" s="12"/>
      <c r="D4" s="12"/>
      <c r="E4" s="13"/>
      <c r="F4" s="14"/>
      <c r="H4" s="11" t="s">
        <v>1</v>
      </c>
      <c r="I4" s="12"/>
      <c r="J4" s="12"/>
      <c r="K4" s="12"/>
      <c r="L4" s="13"/>
      <c r="M4" s="14"/>
      <c r="O4" s="15" t="s">
        <v>2</v>
      </c>
      <c r="P4" s="16"/>
      <c r="Q4" s="16"/>
      <c r="R4" s="16"/>
      <c r="S4" s="17"/>
      <c r="T4" s="18"/>
    </row>
    <row r="5" spans="1:28" x14ac:dyDescent="0.25">
      <c r="A5" s="19"/>
      <c r="B5" s="12" t="s">
        <v>3</v>
      </c>
      <c r="C5" s="12"/>
      <c r="D5" s="12"/>
      <c r="E5" s="13">
        <v>42000</v>
      </c>
      <c r="F5" s="14"/>
      <c r="H5" s="19"/>
      <c r="I5" s="12" t="s">
        <v>3</v>
      </c>
      <c r="J5" s="12"/>
      <c r="K5" s="12"/>
      <c r="L5" s="13">
        <v>42000</v>
      </c>
      <c r="M5" s="14"/>
      <c r="O5" s="20"/>
      <c r="P5" s="16" t="s">
        <v>3</v>
      </c>
      <c r="Q5" s="16"/>
      <c r="R5" s="16"/>
      <c r="S5" s="17">
        <v>42000</v>
      </c>
      <c r="T5" s="18"/>
      <c r="AB5" s="21"/>
    </row>
    <row r="6" spans="1:28" x14ac:dyDescent="0.25">
      <c r="A6" s="19"/>
      <c r="B6" s="12" t="s">
        <v>4</v>
      </c>
      <c r="C6" s="12"/>
      <c r="D6" s="12"/>
      <c r="E6" s="13"/>
      <c r="F6" s="14">
        <v>42000</v>
      </c>
      <c r="H6" s="19"/>
      <c r="I6" s="12" t="s">
        <v>4</v>
      </c>
      <c r="J6" s="12"/>
      <c r="K6" s="12"/>
      <c r="L6" s="13"/>
      <c r="M6" s="14">
        <v>42000</v>
      </c>
      <c r="O6" s="22"/>
      <c r="P6" s="23" t="s">
        <v>4</v>
      </c>
      <c r="Q6" s="23"/>
      <c r="R6" s="23"/>
      <c r="S6" s="24"/>
      <c r="T6" s="25">
        <v>42000</v>
      </c>
      <c r="AB6" s="21"/>
    </row>
    <row r="7" spans="1:28" x14ac:dyDescent="0.25">
      <c r="A7" s="19"/>
      <c r="B7" s="12"/>
      <c r="C7" s="12"/>
      <c r="D7" s="12"/>
      <c r="E7" s="13"/>
      <c r="F7" s="14"/>
      <c r="H7" s="19"/>
      <c r="I7" s="12"/>
      <c r="J7" s="12"/>
      <c r="K7" s="12"/>
      <c r="L7" s="13"/>
      <c r="M7" s="14"/>
      <c r="AB7" s="21"/>
    </row>
    <row r="8" spans="1:28" x14ac:dyDescent="0.25">
      <c r="A8" s="19"/>
      <c r="B8" s="12" t="s">
        <v>5</v>
      </c>
      <c r="C8" s="12"/>
      <c r="D8" s="12"/>
      <c r="E8" s="13">
        <v>2100</v>
      </c>
      <c r="F8" s="14"/>
      <c r="H8" s="19"/>
      <c r="I8" s="12" t="s">
        <v>5</v>
      </c>
      <c r="J8" s="12"/>
      <c r="K8" s="12"/>
      <c r="L8" s="13">
        <v>2100</v>
      </c>
      <c r="M8" s="14"/>
      <c r="AB8" s="21"/>
    </row>
    <row r="9" spans="1:28" x14ac:dyDescent="0.25">
      <c r="A9" s="19"/>
      <c r="B9" s="12" t="s">
        <v>6</v>
      </c>
      <c r="C9" s="12"/>
      <c r="D9" s="12"/>
      <c r="E9" s="13"/>
      <c r="F9" s="14">
        <v>2100</v>
      </c>
      <c r="H9" s="19"/>
      <c r="I9" s="12" t="s">
        <v>6</v>
      </c>
      <c r="J9" s="12"/>
      <c r="K9" s="12"/>
      <c r="L9" s="13"/>
      <c r="M9" s="14">
        <v>2100</v>
      </c>
      <c r="AB9" s="21"/>
    </row>
    <row r="10" spans="1:28" x14ac:dyDescent="0.25">
      <c r="A10" s="19"/>
      <c r="B10" s="12"/>
      <c r="C10" s="12"/>
      <c r="D10" s="12"/>
      <c r="E10" s="13"/>
      <c r="F10" s="14"/>
      <c r="H10" s="19"/>
      <c r="I10" s="12"/>
      <c r="J10" s="12"/>
      <c r="K10" s="12"/>
      <c r="L10" s="13"/>
      <c r="M10" s="14"/>
    </row>
    <row r="11" spans="1:28" x14ac:dyDescent="0.25">
      <c r="A11" s="11" t="s">
        <v>7</v>
      </c>
      <c r="B11" s="12"/>
      <c r="C11" s="12"/>
      <c r="D11" s="12"/>
      <c r="E11" s="13"/>
      <c r="F11" s="14"/>
      <c r="H11" s="19"/>
      <c r="I11" s="12" t="s">
        <v>8</v>
      </c>
      <c r="J11" s="12"/>
      <c r="K11" s="12"/>
      <c r="L11" s="13">
        <v>1575</v>
      </c>
      <c r="M11" s="26"/>
      <c r="V11" s="27"/>
    </row>
    <row r="12" spans="1:28" x14ac:dyDescent="0.25">
      <c r="A12" s="19"/>
      <c r="B12" s="12" t="s">
        <v>3</v>
      </c>
      <c r="C12" s="12"/>
      <c r="D12" s="12"/>
      <c r="E12" s="13">
        <v>42000</v>
      </c>
      <c r="F12" s="14"/>
      <c r="H12" s="19"/>
      <c r="I12" s="12" t="s">
        <v>9</v>
      </c>
      <c r="J12" s="12"/>
      <c r="K12" s="12"/>
      <c r="L12" s="12"/>
      <c r="M12" s="14">
        <v>1575</v>
      </c>
    </row>
    <row r="13" spans="1:28" x14ac:dyDescent="0.25">
      <c r="A13" s="19"/>
      <c r="B13" s="12" t="s">
        <v>4</v>
      </c>
      <c r="C13" s="12"/>
      <c r="D13" s="12"/>
      <c r="E13" s="13"/>
      <c r="F13" s="14">
        <v>42000</v>
      </c>
      <c r="H13" s="19"/>
      <c r="I13" s="12"/>
      <c r="J13" s="12"/>
      <c r="K13" s="12"/>
      <c r="L13" s="12"/>
      <c r="M13" s="26"/>
    </row>
    <row r="14" spans="1:28" x14ac:dyDescent="0.25">
      <c r="A14" s="19"/>
      <c r="B14" s="12"/>
      <c r="C14" s="12"/>
      <c r="D14" s="12"/>
      <c r="E14" s="13"/>
      <c r="F14" s="14"/>
      <c r="H14" s="11" t="s">
        <v>7</v>
      </c>
      <c r="I14" s="12"/>
      <c r="J14" s="12"/>
      <c r="K14" s="12"/>
      <c r="L14" s="13"/>
      <c r="M14" s="14"/>
    </row>
    <row r="15" spans="1:28" x14ac:dyDescent="0.25">
      <c r="A15" s="19"/>
      <c r="B15" s="12" t="s">
        <v>8</v>
      </c>
      <c r="C15" s="12"/>
      <c r="D15" s="12"/>
      <c r="E15" s="13">
        <v>2100</v>
      </c>
      <c r="F15" s="14"/>
      <c r="H15" s="19"/>
      <c r="I15" s="12" t="s">
        <v>3</v>
      </c>
      <c r="J15" s="12"/>
      <c r="K15" s="12"/>
      <c r="L15" s="13">
        <v>42000</v>
      </c>
      <c r="M15" s="14"/>
    </row>
    <row r="16" spans="1:28" x14ac:dyDescent="0.25">
      <c r="A16" s="28"/>
      <c r="B16" s="29" t="s">
        <v>10</v>
      </c>
      <c r="C16" s="29"/>
      <c r="D16" s="29"/>
      <c r="E16" s="30"/>
      <c r="F16" s="31">
        <v>2100</v>
      </c>
      <c r="H16" s="19"/>
      <c r="I16" s="12" t="s">
        <v>4</v>
      </c>
      <c r="J16" s="12"/>
      <c r="K16" s="12"/>
      <c r="L16" s="13"/>
      <c r="M16" s="14">
        <v>42000</v>
      </c>
    </row>
    <row r="17" spans="1:20" x14ac:dyDescent="0.25">
      <c r="H17" s="19"/>
      <c r="I17" s="12"/>
      <c r="J17" s="12"/>
      <c r="K17" s="12"/>
      <c r="L17" s="13"/>
      <c r="M17" s="14"/>
      <c r="O17" s="21"/>
      <c r="P17" s="21"/>
      <c r="Q17" s="21"/>
      <c r="R17" s="21"/>
      <c r="S17" s="32"/>
      <c r="T17" s="32"/>
    </row>
    <row r="18" spans="1:20" x14ac:dyDescent="0.25">
      <c r="H18" s="19"/>
      <c r="I18" s="12" t="s">
        <v>8</v>
      </c>
      <c r="J18" s="12"/>
      <c r="K18" s="12"/>
      <c r="L18" s="13">
        <v>2100</v>
      </c>
      <c r="M18" s="14"/>
      <c r="O18" s="21"/>
      <c r="P18" s="21"/>
      <c r="Q18" s="21"/>
      <c r="R18" s="21"/>
      <c r="S18" s="32"/>
      <c r="T18" s="32"/>
    </row>
    <row r="19" spans="1:20" x14ac:dyDescent="0.25">
      <c r="H19" s="19"/>
      <c r="I19" s="12" t="s">
        <v>10</v>
      </c>
      <c r="J19" s="12"/>
      <c r="K19" s="12"/>
      <c r="L19" s="13"/>
      <c r="M19" s="14">
        <v>2100</v>
      </c>
      <c r="O19" s="21"/>
      <c r="P19" s="21"/>
      <c r="Q19" s="21"/>
      <c r="R19" s="21"/>
      <c r="S19" s="32"/>
      <c r="T19" s="32"/>
    </row>
    <row r="20" spans="1:20" x14ac:dyDescent="0.25">
      <c r="H20" s="19"/>
      <c r="I20" s="12"/>
      <c r="J20" s="12"/>
      <c r="K20" s="12"/>
      <c r="L20" s="12"/>
      <c r="M20" s="26"/>
      <c r="O20" s="21"/>
      <c r="P20" s="21"/>
      <c r="Q20" s="21"/>
      <c r="R20" s="21"/>
      <c r="S20" s="32"/>
      <c r="T20" s="32"/>
    </row>
    <row r="21" spans="1:20" x14ac:dyDescent="0.25">
      <c r="H21" s="19"/>
      <c r="I21" s="12" t="s">
        <v>11</v>
      </c>
      <c r="J21" s="12"/>
      <c r="K21" s="12"/>
      <c r="L21" s="13">
        <v>1575</v>
      </c>
      <c r="M21" s="26"/>
    </row>
    <row r="22" spans="1:20" x14ac:dyDescent="0.25">
      <c r="H22" s="28"/>
      <c r="I22" s="29" t="s">
        <v>6</v>
      </c>
      <c r="J22" s="29"/>
      <c r="K22" s="29"/>
      <c r="L22" s="29"/>
      <c r="M22" s="31">
        <v>1575</v>
      </c>
    </row>
    <row r="23" spans="1:20" x14ac:dyDescent="0.25">
      <c r="H23" s="21"/>
      <c r="I23" s="21"/>
      <c r="J23" s="21"/>
      <c r="K23" s="21"/>
      <c r="L23" s="21"/>
      <c r="M23" s="21"/>
    </row>
    <row r="24" spans="1:20" x14ac:dyDescent="0.25">
      <c r="H24" s="21"/>
      <c r="I24" s="21"/>
      <c r="J24" s="21"/>
      <c r="K24" s="21"/>
      <c r="L24" s="21"/>
      <c r="M24" s="102"/>
    </row>
    <row r="25" spans="1:20" x14ac:dyDescent="0.25">
      <c r="A25" s="3" t="s">
        <v>105</v>
      </c>
      <c r="B25" s="4"/>
      <c r="C25" s="4"/>
      <c r="D25" s="4"/>
      <c r="E25" s="5"/>
      <c r="F25" s="6"/>
      <c r="H25" s="21"/>
      <c r="I25" s="21"/>
      <c r="J25" s="21"/>
      <c r="K25" s="21"/>
      <c r="L25" s="21"/>
      <c r="M25" s="102"/>
    </row>
    <row r="26" spans="1:20" x14ac:dyDescent="0.25">
      <c r="A26" s="11">
        <v>2019</v>
      </c>
      <c r="B26" s="12"/>
      <c r="C26" s="12"/>
      <c r="D26" s="12"/>
      <c r="E26" s="13"/>
      <c r="F26" s="14"/>
      <c r="H26" s="21"/>
      <c r="I26" s="21"/>
      <c r="J26" s="21"/>
      <c r="K26" s="21"/>
      <c r="L26" s="21"/>
      <c r="M26" s="102"/>
    </row>
    <row r="27" spans="1:20" x14ac:dyDescent="0.25">
      <c r="A27" s="19"/>
      <c r="B27" s="12" t="s">
        <v>3</v>
      </c>
      <c r="C27" s="12"/>
      <c r="D27" s="12"/>
      <c r="E27" s="13">
        <f>200000*0.21</f>
        <v>42000</v>
      </c>
      <c r="F27" s="14"/>
      <c r="H27" s="21"/>
      <c r="I27" s="21"/>
      <c r="J27" s="21"/>
      <c r="K27" s="21"/>
      <c r="L27" s="21"/>
      <c r="M27" s="102"/>
    </row>
    <row r="28" spans="1:20" x14ac:dyDescent="0.25">
      <c r="A28" s="19"/>
      <c r="B28" s="12" t="s">
        <v>4</v>
      </c>
      <c r="C28" s="12"/>
      <c r="D28" s="12"/>
      <c r="E28" s="13"/>
      <c r="F28" s="14">
        <f>E27</f>
        <v>42000</v>
      </c>
      <c r="H28" s="21"/>
      <c r="I28" s="21"/>
      <c r="J28" s="21"/>
      <c r="K28" s="21"/>
      <c r="L28" s="21"/>
      <c r="M28" s="102"/>
    </row>
    <row r="29" spans="1:20" x14ac:dyDescent="0.25">
      <c r="A29" s="19"/>
      <c r="B29" s="12"/>
      <c r="C29" s="12"/>
      <c r="D29" s="12"/>
      <c r="E29" s="13"/>
      <c r="F29" s="14"/>
      <c r="H29" s="21"/>
      <c r="I29" s="21"/>
      <c r="J29" s="21"/>
      <c r="K29" s="21"/>
      <c r="L29" s="21"/>
      <c r="M29" s="102"/>
    </row>
    <row r="30" spans="1:20" x14ac:dyDescent="0.25">
      <c r="A30" s="19"/>
      <c r="B30" s="12" t="s">
        <v>76</v>
      </c>
      <c r="C30" s="12"/>
      <c r="D30" s="12"/>
      <c r="E30" s="13">
        <v>3500</v>
      </c>
      <c r="F30" s="14"/>
      <c r="H30" s="21"/>
      <c r="I30" s="21"/>
      <c r="J30" s="21"/>
      <c r="K30" s="21"/>
      <c r="L30" s="21"/>
      <c r="M30" s="102"/>
    </row>
    <row r="31" spans="1:20" x14ac:dyDescent="0.25">
      <c r="A31" s="28"/>
      <c r="B31" s="29" t="s">
        <v>84</v>
      </c>
      <c r="C31" s="29"/>
      <c r="D31" s="29"/>
      <c r="E31" s="30"/>
      <c r="F31" s="31">
        <f>E30</f>
        <v>3500</v>
      </c>
      <c r="H31" s="21"/>
      <c r="I31" s="21"/>
      <c r="J31" s="21"/>
      <c r="K31" s="21"/>
      <c r="L31" s="21"/>
      <c r="M31" s="102"/>
    </row>
    <row r="32" spans="1:20" x14ac:dyDescent="0.25">
      <c r="H32" s="21"/>
      <c r="I32" s="21"/>
      <c r="J32" s="21"/>
      <c r="K32" s="21"/>
      <c r="L32" s="21"/>
      <c r="M32" s="102"/>
    </row>
    <row r="33" spans="1:20" x14ac:dyDescent="0.25">
      <c r="H33" s="21"/>
      <c r="I33" s="21"/>
      <c r="J33" s="21"/>
      <c r="K33" s="21"/>
      <c r="L33" s="21"/>
      <c r="M33" s="102"/>
    </row>
    <row r="34" spans="1:20" x14ac:dyDescent="0.25">
      <c r="H34" s="21"/>
      <c r="I34" s="21"/>
      <c r="J34" s="21"/>
      <c r="K34" s="21"/>
      <c r="L34" s="21"/>
      <c r="M34" s="102"/>
    </row>
    <row r="35" spans="1:20" x14ac:dyDescent="0.25">
      <c r="A35" s="3" t="s">
        <v>106</v>
      </c>
      <c r="B35" s="4"/>
      <c r="C35" s="4"/>
      <c r="D35" s="4"/>
      <c r="E35" s="5"/>
      <c r="F35" s="6"/>
      <c r="H35" s="33" t="s">
        <v>107</v>
      </c>
      <c r="I35" s="34"/>
      <c r="J35" s="34"/>
      <c r="K35" s="35"/>
      <c r="L35" s="36"/>
      <c r="M35" s="37"/>
      <c r="O35" s="123"/>
      <c r="P35" s="123"/>
      <c r="Q35" s="123"/>
      <c r="R35" s="121"/>
      <c r="S35" s="122"/>
      <c r="T35" s="122"/>
    </row>
    <row r="36" spans="1:20" x14ac:dyDescent="0.25">
      <c r="A36" s="11" t="s">
        <v>1</v>
      </c>
      <c r="B36" s="12"/>
      <c r="C36" s="12"/>
      <c r="D36" s="12"/>
      <c r="E36" s="13"/>
      <c r="F36" s="14"/>
      <c r="H36" s="38" t="s">
        <v>1</v>
      </c>
      <c r="I36" s="39"/>
      <c r="J36" s="40"/>
      <c r="K36" s="40"/>
      <c r="L36" s="41"/>
      <c r="M36" s="42"/>
      <c r="O36" s="120"/>
      <c r="P36" s="120"/>
      <c r="Q36" s="121"/>
      <c r="R36" s="121"/>
      <c r="S36" s="122"/>
      <c r="T36" s="122"/>
    </row>
    <row r="37" spans="1:20" x14ac:dyDescent="0.25">
      <c r="A37" s="19"/>
      <c r="B37" s="12" t="s">
        <v>3</v>
      </c>
      <c r="C37" s="12"/>
      <c r="D37" s="12"/>
      <c r="E37" s="13">
        <v>42000</v>
      </c>
      <c r="F37" s="14"/>
      <c r="H37" s="43"/>
      <c r="I37" s="40" t="s">
        <v>3</v>
      </c>
      <c r="J37" s="40"/>
      <c r="K37" s="40"/>
      <c r="L37" s="41">
        <v>42000</v>
      </c>
      <c r="M37" s="42"/>
      <c r="O37" s="121"/>
      <c r="P37" s="121"/>
      <c r="Q37" s="121"/>
      <c r="R37" s="121"/>
      <c r="S37" s="122"/>
      <c r="T37" s="122"/>
    </row>
    <row r="38" spans="1:20" x14ac:dyDescent="0.25">
      <c r="A38" s="19"/>
      <c r="B38" s="12" t="s">
        <v>4</v>
      </c>
      <c r="C38" s="12"/>
      <c r="D38" s="12"/>
      <c r="E38" s="13"/>
      <c r="F38" s="14">
        <v>42000</v>
      </c>
      <c r="H38" s="43"/>
      <c r="I38" s="40" t="s">
        <v>4</v>
      </c>
      <c r="J38" s="40"/>
      <c r="K38" s="40"/>
      <c r="L38" s="41"/>
      <c r="M38" s="42">
        <v>42000</v>
      </c>
      <c r="O38" s="121"/>
      <c r="P38" s="121"/>
      <c r="Q38" s="121"/>
      <c r="R38" s="121"/>
      <c r="S38" s="122"/>
      <c r="T38" s="122"/>
    </row>
    <row r="39" spans="1:20" x14ac:dyDescent="0.25">
      <c r="A39" s="19"/>
      <c r="B39" s="12"/>
      <c r="C39" s="12"/>
      <c r="D39" s="12"/>
      <c r="E39" s="13"/>
      <c r="F39" s="14"/>
      <c r="H39" s="43"/>
      <c r="I39" s="40"/>
      <c r="J39" s="40"/>
      <c r="K39" s="40"/>
      <c r="L39" s="41"/>
      <c r="M39" s="42"/>
      <c r="O39" s="121"/>
      <c r="P39" s="121"/>
      <c r="Q39" s="121"/>
      <c r="R39" s="121"/>
      <c r="S39" s="122"/>
      <c r="T39" s="122"/>
    </row>
    <row r="40" spans="1:20" x14ac:dyDescent="0.25">
      <c r="A40" s="19"/>
      <c r="B40" s="12" t="s">
        <v>5</v>
      </c>
      <c r="C40" s="12"/>
      <c r="D40" s="12"/>
      <c r="E40" s="13">
        <v>1800</v>
      </c>
      <c r="F40" s="14"/>
      <c r="H40" s="43"/>
      <c r="I40" s="40" t="s">
        <v>5</v>
      </c>
      <c r="J40" s="40"/>
      <c r="K40" s="40"/>
      <c r="L40" s="41">
        <v>2100</v>
      </c>
      <c r="M40" s="42"/>
      <c r="O40" s="121"/>
      <c r="P40" s="121"/>
      <c r="Q40" s="121"/>
      <c r="R40" s="121"/>
      <c r="S40" s="122"/>
      <c r="T40" s="122"/>
    </row>
    <row r="41" spans="1:20" x14ac:dyDescent="0.25">
      <c r="A41" s="19"/>
      <c r="B41" s="12" t="s">
        <v>6</v>
      </c>
      <c r="C41" s="12"/>
      <c r="D41" s="12"/>
      <c r="E41" s="13"/>
      <c r="F41" s="14">
        <v>1800</v>
      </c>
      <c r="H41" s="43"/>
      <c r="I41" s="40" t="s">
        <v>6</v>
      </c>
      <c r="J41" s="40"/>
      <c r="K41" s="40"/>
      <c r="L41" s="41"/>
      <c r="M41" s="42">
        <v>2100</v>
      </c>
      <c r="O41" s="121"/>
      <c r="P41" s="121"/>
      <c r="Q41" s="121"/>
      <c r="R41" s="121"/>
      <c r="S41" s="122"/>
      <c r="T41" s="122"/>
    </row>
    <row r="42" spans="1:20" x14ac:dyDescent="0.25">
      <c r="A42" s="19"/>
      <c r="B42" s="12"/>
      <c r="C42" s="12"/>
      <c r="D42" s="12"/>
      <c r="E42" s="13"/>
      <c r="F42" s="14"/>
      <c r="H42" s="43"/>
      <c r="I42" s="40"/>
      <c r="J42" s="40"/>
      <c r="K42" s="40"/>
      <c r="L42" s="41"/>
      <c r="M42" s="42"/>
      <c r="O42" s="121"/>
      <c r="P42" s="121"/>
      <c r="Q42" s="121"/>
      <c r="R42" s="121"/>
      <c r="S42" s="122"/>
      <c r="T42" s="122"/>
    </row>
    <row r="43" spans="1:20" x14ac:dyDescent="0.25">
      <c r="A43" s="11" t="s">
        <v>7</v>
      </c>
      <c r="B43" s="12"/>
      <c r="C43" s="12"/>
      <c r="D43" s="12"/>
      <c r="E43" s="13"/>
      <c r="F43" s="14"/>
      <c r="H43" s="38" t="s">
        <v>7</v>
      </c>
      <c r="I43" s="39"/>
      <c r="J43" s="40"/>
      <c r="K43" s="40"/>
      <c r="L43" s="41"/>
      <c r="M43" s="42"/>
      <c r="O43" s="120"/>
      <c r="P43" s="120"/>
      <c r="Q43" s="121"/>
      <c r="R43" s="121"/>
      <c r="S43" s="122"/>
      <c r="T43" s="122"/>
    </row>
    <row r="44" spans="1:20" x14ac:dyDescent="0.25">
      <c r="A44" s="19"/>
      <c r="B44" s="12" t="s">
        <v>3</v>
      </c>
      <c r="C44" s="12"/>
      <c r="D44" s="12"/>
      <c r="E44" s="13">
        <v>36000</v>
      </c>
      <c r="F44" s="14"/>
      <c r="H44" s="43"/>
      <c r="I44" s="40" t="s">
        <v>3</v>
      </c>
      <c r="J44" s="40"/>
      <c r="K44" s="40"/>
      <c r="L44" s="41">
        <v>36000</v>
      </c>
      <c r="M44" s="42"/>
      <c r="N44" s="88"/>
      <c r="O44" s="121"/>
      <c r="P44" s="121"/>
      <c r="Q44" s="121"/>
      <c r="R44" s="121"/>
      <c r="S44" s="122"/>
      <c r="T44" s="122"/>
    </row>
    <row r="45" spans="1:20" x14ac:dyDescent="0.25">
      <c r="A45" s="19"/>
      <c r="B45" s="12" t="s">
        <v>4</v>
      </c>
      <c r="C45" s="12"/>
      <c r="D45" s="12"/>
      <c r="E45" s="13"/>
      <c r="F45" s="14">
        <v>36000</v>
      </c>
      <c r="H45" s="43"/>
      <c r="I45" s="40" t="s">
        <v>4</v>
      </c>
      <c r="J45" s="40"/>
      <c r="K45" s="40"/>
      <c r="L45" s="41"/>
      <c r="M45" s="42">
        <v>36000</v>
      </c>
      <c r="O45" s="121"/>
      <c r="P45" s="121"/>
      <c r="Q45" s="121"/>
      <c r="R45" s="121"/>
      <c r="S45" s="122"/>
      <c r="T45" s="122"/>
    </row>
    <row r="46" spans="1:20" x14ac:dyDescent="0.25">
      <c r="A46" s="19"/>
      <c r="B46" s="12"/>
      <c r="C46" s="12"/>
      <c r="D46" s="12"/>
      <c r="E46" s="13"/>
      <c r="F46" s="14"/>
      <c r="H46" s="43"/>
      <c r="I46" s="40"/>
      <c r="J46" s="40"/>
      <c r="K46" s="40"/>
      <c r="L46" s="41"/>
      <c r="M46" s="42"/>
      <c r="O46" s="121"/>
      <c r="P46" s="121"/>
      <c r="Q46" s="121"/>
      <c r="R46" s="121"/>
      <c r="S46" s="122"/>
      <c r="T46" s="122"/>
    </row>
    <row r="47" spans="1:20" x14ac:dyDescent="0.25">
      <c r="A47" s="19"/>
      <c r="B47" s="12" t="s">
        <v>8</v>
      </c>
      <c r="C47" s="12"/>
      <c r="D47" s="12"/>
      <c r="E47" s="13">
        <v>1800</v>
      </c>
      <c r="F47" s="14"/>
      <c r="H47" s="43"/>
      <c r="I47" s="12" t="s">
        <v>8</v>
      </c>
      <c r="J47" s="12"/>
      <c r="K47" s="12"/>
      <c r="L47" s="13">
        <v>300</v>
      </c>
      <c r="M47" s="14"/>
      <c r="O47" s="121"/>
      <c r="P47" s="76"/>
      <c r="Q47" s="76"/>
      <c r="R47" s="76"/>
      <c r="S47" s="60"/>
      <c r="T47" s="60"/>
    </row>
    <row r="48" spans="1:20" x14ac:dyDescent="0.25">
      <c r="A48" s="28"/>
      <c r="B48" s="29" t="s">
        <v>10</v>
      </c>
      <c r="C48" s="29"/>
      <c r="D48" s="29"/>
      <c r="E48" s="30"/>
      <c r="F48" s="31">
        <v>1800</v>
      </c>
      <c r="H48" s="43"/>
      <c r="I48" s="12" t="s">
        <v>10</v>
      </c>
      <c r="J48" s="12"/>
      <c r="K48" s="12"/>
      <c r="L48" s="13"/>
      <c r="M48" s="14">
        <v>300</v>
      </c>
      <c r="O48" s="121"/>
      <c r="P48" s="76"/>
      <c r="Q48" s="76"/>
      <c r="R48" s="76"/>
      <c r="S48" s="60"/>
      <c r="T48" s="60"/>
    </row>
    <row r="49" spans="1:20" x14ac:dyDescent="0.25">
      <c r="A49" s="21"/>
      <c r="B49" s="21"/>
      <c r="C49" s="21"/>
      <c r="D49" s="21"/>
      <c r="E49" s="32"/>
      <c r="F49" s="32"/>
      <c r="H49" s="43"/>
      <c r="I49" s="40"/>
      <c r="J49" s="40"/>
      <c r="K49" s="40"/>
      <c r="L49" s="41"/>
      <c r="M49" s="42"/>
      <c r="O49" s="121"/>
      <c r="P49" s="121"/>
      <c r="Q49" s="121"/>
      <c r="R49" s="121"/>
      <c r="S49" s="122"/>
      <c r="T49" s="122"/>
    </row>
    <row r="50" spans="1:20" x14ac:dyDescent="0.25">
      <c r="A50" s="21"/>
      <c r="B50" s="21"/>
      <c r="C50" s="21"/>
      <c r="D50" s="21"/>
      <c r="E50" s="32"/>
      <c r="F50" s="32"/>
      <c r="H50" s="43"/>
      <c r="I50" s="40" t="s">
        <v>8</v>
      </c>
      <c r="J50" s="40"/>
      <c r="K50" s="40"/>
      <c r="L50" s="41">
        <v>1800</v>
      </c>
      <c r="M50" s="42"/>
      <c r="O50" s="121"/>
      <c r="P50" s="121"/>
      <c r="Q50" s="121"/>
      <c r="R50" s="121"/>
      <c r="S50" s="122"/>
      <c r="T50" s="122"/>
    </row>
    <row r="51" spans="1:20" x14ac:dyDescent="0.25">
      <c r="H51" s="28"/>
      <c r="I51" s="44" t="s">
        <v>10</v>
      </c>
      <c r="J51" s="44"/>
      <c r="K51" s="44"/>
      <c r="L51" s="45"/>
      <c r="M51" s="46">
        <v>1800</v>
      </c>
      <c r="O51" s="76"/>
      <c r="P51" s="121"/>
      <c r="Q51" s="121"/>
      <c r="R51" s="121"/>
      <c r="S51" s="122"/>
      <c r="T51" s="122"/>
    </row>
    <row r="52" spans="1:20" x14ac:dyDescent="0.25">
      <c r="O52" s="76"/>
      <c r="P52" s="121"/>
      <c r="Q52" s="121"/>
      <c r="R52" s="121"/>
      <c r="S52" s="122"/>
      <c r="T52" s="122"/>
    </row>
    <row r="54" spans="1:20" x14ac:dyDescent="0.25">
      <c r="A54" s="3" t="s">
        <v>108</v>
      </c>
      <c r="B54" s="4"/>
      <c r="C54" s="4"/>
      <c r="D54" s="4"/>
      <c r="E54" s="5"/>
      <c r="F54" s="6"/>
      <c r="O54" s="7" t="s">
        <v>93</v>
      </c>
      <c r="P54" s="8"/>
      <c r="Q54" s="8"/>
      <c r="R54" s="8"/>
      <c r="S54" s="8"/>
      <c r="T54" s="10"/>
    </row>
    <row r="55" spans="1:20" x14ac:dyDescent="0.25">
      <c r="A55" s="11" t="s">
        <v>1</v>
      </c>
      <c r="B55" s="12"/>
      <c r="C55" s="12"/>
      <c r="D55" s="12"/>
      <c r="E55" s="13"/>
      <c r="F55" s="14"/>
      <c r="O55" s="15" t="s">
        <v>12</v>
      </c>
      <c r="P55" s="16"/>
      <c r="Q55" s="16"/>
      <c r="R55" s="16"/>
      <c r="S55" s="16"/>
      <c r="T55" s="18"/>
    </row>
    <row r="56" spans="1:20" x14ac:dyDescent="0.25">
      <c r="A56" s="19"/>
      <c r="B56" s="12" t="s">
        <v>3</v>
      </c>
      <c r="C56" s="12"/>
      <c r="D56" s="12"/>
      <c r="E56" s="13">
        <v>41500</v>
      </c>
      <c r="F56" s="14"/>
      <c r="O56" s="20"/>
      <c r="P56" s="16" t="s">
        <v>3</v>
      </c>
      <c r="Q56" s="16"/>
      <c r="R56" s="16"/>
      <c r="S56" s="17">
        <v>41500</v>
      </c>
      <c r="T56" s="18"/>
    </row>
    <row r="57" spans="1:20" x14ac:dyDescent="0.25">
      <c r="A57" s="19"/>
      <c r="B57" s="12" t="s">
        <v>4</v>
      </c>
      <c r="C57" s="12"/>
      <c r="D57" s="12"/>
      <c r="E57" s="13"/>
      <c r="F57" s="14">
        <v>41500</v>
      </c>
      <c r="O57" s="22"/>
      <c r="P57" s="23" t="s">
        <v>4</v>
      </c>
      <c r="Q57" s="23"/>
      <c r="R57" s="23"/>
      <c r="S57" s="24"/>
      <c r="T57" s="25">
        <v>41500</v>
      </c>
    </row>
    <row r="58" spans="1:20" x14ac:dyDescent="0.25">
      <c r="A58" s="19"/>
      <c r="B58" s="12"/>
      <c r="C58" s="12"/>
      <c r="D58" s="12"/>
      <c r="E58" s="13"/>
      <c r="F58" s="14"/>
    </row>
    <row r="59" spans="1:20" x14ac:dyDescent="0.25">
      <c r="A59" s="19"/>
      <c r="B59" s="12" t="s">
        <v>5</v>
      </c>
      <c r="C59" s="12"/>
      <c r="D59" s="12"/>
      <c r="E59" s="13">
        <v>2100</v>
      </c>
      <c r="F59" s="14"/>
      <c r="S59"/>
      <c r="T59"/>
    </row>
    <row r="60" spans="1:20" x14ac:dyDescent="0.25">
      <c r="A60" s="28"/>
      <c r="B60" s="29" t="s">
        <v>6</v>
      </c>
      <c r="C60" s="29"/>
      <c r="D60" s="29"/>
      <c r="E60" s="30"/>
      <c r="F60" s="31">
        <v>2100</v>
      </c>
      <c r="S60"/>
      <c r="T60"/>
    </row>
  </sheetData>
  <phoneticPr fontId="13" type="noConversion"/>
  <pageMargins left="0.75" right="0.75" top="1" bottom="1" header="0.5" footer="0.5"/>
  <pageSetup scale="52" orientation="portrait" horizontalDpi="1200" verticalDpi="1200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workbookViewId="0"/>
  </sheetViews>
  <sheetFormatPr defaultColWidth="8.875" defaultRowHeight="15.75" x14ac:dyDescent="0.25"/>
  <cols>
    <col min="1" max="1" width="4.125" customWidth="1"/>
  </cols>
  <sheetData>
    <row r="1" spans="1:9" x14ac:dyDescent="0.25">
      <c r="A1" s="67" t="s">
        <v>140</v>
      </c>
      <c r="B1" s="48"/>
      <c r="C1" s="48"/>
      <c r="D1" s="48"/>
      <c r="E1" s="48"/>
      <c r="F1" s="48"/>
      <c r="G1" s="48"/>
      <c r="H1" s="48"/>
      <c r="I1" s="48"/>
    </row>
    <row r="2" spans="1:9" ht="63" customHeight="1" x14ac:dyDescent="0.25">
      <c r="A2" s="271" t="s">
        <v>158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25">
      <c r="A3" s="95" t="s">
        <v>55</v>
      </c>
      <c r="B3" t="s">
        <v>145</v>
      </c>
    </row>
    <row r="4" spans="1:9" ht="31.5" customHeight="1" x14ac:dyDescent="0.25">
      <c r="A4" s="95" t="s">
        <v>55</v>
      </c>
      <c r="B4" s="272" t="s">
        <v>148</v>
      </c>
      <c r="C4" s="272"/>
      <c r="D4" s="272"/>
      <c r="E4" s="272"/>
      <c r="F4" s="272"/>
      <c r="G4" s="272"/>
      <c r="H4" s="272"/>
      <c r="I4" s="272"/>
    </row>
    <row r="5" spans="1:9" ht="62.25" customHeight="1" x14ac:dyDescent="0.25">
      <c r="A5" s="95" t="s">
        <v>55</v>
      </c>
      <c r="B5" s="272" t="s">
        <v>147</v>
      </c>
      <c r="C5" s="272"/>
      <c r="D5" s="272"/>
      <c r="E5" s="272"/>
      <c r="F5" s="272"/>
      <c r="G5" s="272"/>
      <c r="H5" s="272"/>
      <c r="I5" s="272"/>
    </row>
    <row r="6" spans="1:9" x14ac:dyDescent="0.25">
      <c r="A6" s="95" t="s">
        <v>55</v>
      </c>
      <c r="B6" t="s">
        <v>146</v>
      </c>
    </row>
    <row r="7" spans="1:9" ht="45.75" customHeight="1" x14ac:dyDescent="0.25">
      <c r="A7" s="95" t="s">
        <v>55</v>
      </c>
      <c r="B7" s="272" t="s">
        <v>179</v>
      </c>
      <c r="C7" s="272"/>
      <c r="D7" s="272"/>
      <c r="E7" s="272"/>
      <c r="F7" s="272"/>
      <c r="G7" s="272"/>
      <c r="H7" s="272"/>
      <c r="I7" s="272"/>
    </row>
    <row r="8" spans="1:9" ht="32.1" customHeight="1" x14ac:dyDescent="0.25">
      <c r="A8" s="95" t="s">
        <v>55</v>
      </c>
      <c r="B8" s="272" t="s">
        <v>156</v>
      </c>
      <c r="C8" s="272"/>
      <c r="D8" s="272"/>
      <c r="E8" s="272"/>
      <c r="F8" s="272"/>
      <c r="G8" s="272"/>
      <c r="H8" s="272"/>
      <c r="I8" s="272"/>
    </row>
    <row r="10" spans="1:9" ht="48" customHeight="1" x14ac:dyDescent="0.25">
      <c r="A10" s="269" t="s">
        <v>143</v>
      </c>
      <c r="B10" s="269"/>
      <c r="C10" s="269"/>
      <c r="D10" s="269"/>
      <c r="E10" s="269"/>
      <c r="F10" s="269"/>
      <c r="G10" s="269"/>
      <c r="H10" s="269"/>
      <c r="I10" s="269"/>
    </row>
    <row r="12" spans="1:9" x14ac:dyDescent="0.25">
      <c r="A12" s="270" t="s">
        <v>144</v>
      </c>
      <c r="B12" s="270"/>
      <c r="C12" s="270"/>
      <c r="D12" s="270"/>
      <c r="E12" s="270"/>
      <c r="F12" s="270"/>
      <c r="G12" s="270"/>
      <c r="H12" s="270"/>
      <c r="I12" s="270"/>
    </row>
    <row r="13" spans="1:9" ht="33.950000000000003" customHeight="1" x14ac:dyDescent="0.25">
      <c r="A13" s="272" t="s">
        <v>180</v>
      </c>
      <c r="B13" s="272"/>
      <c r="C13" s="272"/>
      <c r="D13" s="272"/>
      <c r="E13" s="272"/>
      <c r="F13" s="272"/>
      <c r="G13" s="272"/>
      <c r="H13" s="272"/>
      <c r="I13" s="272"/>
    </row>
    <row r="15" spans="1:9" ht="47.1" customHeight="1" x14ac:dyDescent="0.25">
      <c r="A15" s="269" t="s">
        <v>143</v>
      </c>
      <c r="B15" s="269"/>
      <c r="C15" s="269"/>
      <c r="D15" s="269"/>
      <c r="E15" s="269"/>
      <c r="F15" s="269"/>
      <c r="G15" s="269"/>
      <c r="H15" s="269"/>
      <c r="I15" s="269"/>
    </row>
  </sheetData>
  <mergeCells count="9">
    <mergeCell ref="A15:I15"/>
    <mergeCell ref="A10:I10"/>
    <mergeCell ref="B4:I4"/>
    <mergeCell ref="B7:I7"/>
    <mergeCell ref="A2:I2"/>
    <mergeCell ref="B5:I5"/>
    <mergeCell ref="B8:I8"/>
    <mergeCell ref="A12:I12"/>
    <mergeCell ref="A13:I13"/>
  </mergeCells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0"/>
  <sheetViews>
    <sheetView workbookViewId="0"/>
  </sheetViews>
  <sheetFormatPr defaultColWidth="8.875" defaultRowHeight="15.75" x14ac:dyDescent="0.25"/>
  <cols>
    <col min="4" max="4" width="12.5" customWidth="1"/>
    <col min="5" max="6" width="12.125" bestFit="1" customWidth="1"/>
    <col min="7" max="7" width="9.625" bestFit="1" customWidth="1"/>
  </cols>
  <sheetData>
    <row r="1" spans="1:8" x14ac:dyDescent="0.25">
      <c r="A1" s="96" t="s">
        <v>186</v>
      </c>
      <c r="B1" s="97"/>
      <c r="C1" s="97"/>
      <c r="D1" s="97"/>
      <c r="E1" s="97"/>
      <c r="F1" s="97"/>
      <c r="G1" s="97"/>
      <c r="H1" s="97"/>
    </row>
    <row r="3" spans="1:8" ht="16.5" thickBot="1" x14ac:dyDescent="0.3">
      <c r="A3" s="52" t="s">
        <v>36</v>
      </c>
      <c r="B3" s="52"/>
      <c r="C3" s="52"/>
      <c r="D3" s="52"/>
      <c r="E3" s="52"/>
    </row>
    <row r="4" spans="1:8" x14ac:dyDescent="0.25">
      <c r="A4" s="54" t="s">
        <v>37</v>
      </c>
      <c r="B4" s="54"/>
      <c r="C4" s="54"/>
      <c r="D4" s="54"/>
      <c r="E4" s="89">
        <f>E31</f>
        <v>61578.299999999996</v>
      </c>
    </row>
    <row r="5" spans="1:8" x14ac:dyDescent="0.25">
      <c r="A5" t="s">
        <v>38</v>
      </c>
      <c r="E5" s="70">
        <f>E34-F39</f>
        <v>52920</v>
      </c>
    </row>
    <row r="6" spans="1:8" ht="16.5" thickBot="1" x14ac:dyDescent="0.3">
      <c r="A6" s="90" t="s">
        <v>45</v>
      </c>
      <c r="B6" s="90"/>
      <c r="C6" s="90"/>
      <c r="D6" s="90"/>
      <c r="E6" s="91">
        <f>E4+E5</f>
        <v>114498.29999999999</v>
      </c>
    </row>
    <row r="9" spans="1:8" ht="16.5" thickBot="1" x14ac:dyDescent="0.3">
      <c r="A9" s="73" t="s">
        <v>40</v>
      </c>
      <c r="B9" s="73"/>
      <c r="C9" s="73"/>
      <c r="D9" s="73"/>
      <c r="E9" s="74" t="s">
        <v>41</v>
      </c>
      <c r="F9" s="74" t="s">
        <v>42</v>
      </c>
    </row>
    <row r="10" spans="1:8" x14ac:dyDescent="0.25">
      <c r="A10" s="54" t="s">
        <v>43</v>
      </c>
      <c r="B10" s="54"/>
      <c r="C10" s="54"/>
      <c r="D10" s="54"/>
      <c r="E10" s="92">
        <f>E19*0.21</f>
        <v>114859.5</v>
      </c>
      <c r="F10" s="156">
        <f>E10/$E$19</f>
        <v>0.21</v>
      </c>
    </row>
    <row r="11" spans="1:8" x14ac:dyDescent="0.25">
      <c r="A11" s="215" t="s">
        <v>159</v>
      </c>
      <c r="B11" s="215"/>
      <c r="C11" s="215"/>
      <c r="D11" s="215"/>
      <c r="E11" s="221">
        <f>E20*E27</f>
        <v>-609</v>
      </c>
      <c r="F11" s="222">
        <f>E11/$E$19</f>
        <v>-1.1134472986561842E-3</v>
      </c>
    </row>
    <row r="12" spans="1:8" x14ac:dyDescent="0.25">
      <c r="A12" s="54" t="s">
        <v>160</v>
      </c>
      <c r="B12" s="54"/>
      <c r="C12" s="54"/>
      <c r="D12" s="54"/>
      <c r="E12" s="94">
        <f>E21*E27</f>
        <v>-672</v>
      </c>
      <c r="F12" s="157">
        <f>E12/$E$19</f>
        <v>-1.2286315019654447E-3</v>
      </c>
    </row>
    <row r="13" spans="1:8" x14ac:dyDescent="0.25">
      <c r="A13" s="215" t="s">
        <v>64</v>
      </c>
      <c r="B13" s="215"/>
      <c r="C13" s="215"/>
      <c r="D13" s="215"/>
      <c r="E13" s="221">
        <f>E23*E27</f>
        <v>2641.7999999999997</v>
      </c>
      <c r="F13" s="222">
        <f>E13/$E$19</f>
        <v>4.8300575921016537E-3</v>
      </c>
    </row>
    <row r="14" spans="1:8" x14ac:dyDescent="0.25">
      <c r="A14" s="93" t="s">
        <v>44</v>
      </c>
      <c r="B14" s="54"/>
      <c r="C14" s="54"/>
      <c r="D14" s="54"/>
      <c r="E14" s="94">
        <f>-F39</f>
        <v>-1722</v>
      </c>
      <c r="F14" s="157">
        <f>E14/$E$19</f>
        <v>-3.148368223786452E-3</v>
      </c>
    </row>
    <row r="15" spans="1:8" ht="16.5" thickBot="1" x14ac:dyDescent="0.3">
      <c r="A15" s="223" t="s">
        <v>45</v>
      </c>
      <c r="B15" s="223"/>
      <c r="C15" s="223"/>
      <c r="D15" s="223"/>
      <c r="E15" s="224">
        <f>SUM(E10:E14)</f>
        <v>114498.3</v>
      </c>
      <c r="F15" s="225">
        <f t="shared" ref="F15" si="0">E15/$E$19</f>
        <v>0.20933961056769357</v>
      </c>
    </row>
    <row r="18" spans="1:8" x14ac:dyDescent="0.25">
      <c r="A18" s="80" t="s">
        <v>66</v>
      </c>
      <c r="B18" s="80"/>
      <c r="C18" s="81"/>
      <c r="D18" s="81"/>
      <c r="E18" s="81"/>
      <c r="F18" s="81"/>
      <c r="G18" s="81"/>
      <c r="H18" s="81"/>
    </row>
    <row r="19" spans="1:8" x14ac:dyDescent="0.25">
      <c r="A19" s="81" t="s">
        <v>47</v>
      </c>
      <c r="B19" s="81"/>
      <c r="C19" s="81"/>
      <c r="D19" s="81"/>
      <c r="E19" s="82">
        <v>546950</v>
      </c>
      <c r="F19" s="81"/>
      <c r="G19" s="81"/>
      <c r="H19" s="81"/>
    </row>
    <row r="20" spans="1:8" x14ac:dyDescent="0.25">
      <c r="A20" s="81" t="s">
        <v>150</v>
      </c>
      <c r="B20" s="81"/>
      <c r="C20" s="81"/>
      <c r="D20" s="81"/>
      <c r="E20" s="220">
        <v>-2900</v>
      </c>
      <c r="F20" s="81" t="s">
        <v>67</v>
      </c>
      <c r="G20" s="81"/>
      <c r="H20" s="81"/>
    </row>
    <row r="21" spans="1:8" x14ac:dyDescent="0.25">
      <c r="A21" s="81" t="s">
        <v>151</v>
      </c>
      <c r="B21" s="81"/>
      <c r="C21" s="81"/>
      <c r="D21" s="81"/>
      <c r="E21" s="220">
        <f>0.5*-6400</f>
        <v>-3200</v>
      </c>
      <c r="F21" s="81" t="s">
        <v>67</v>
      </c>
      <c r="G21" s="81"/>
      <c r="H21" s="81"/>
    </row>
    <row r="22" spans="1:8" x14ac:dyDescent="0.25">
      <c r="A22" s="81" t="s">
        <v>69</v>
      </c>
      <c r="B22" s="81"/>
      <c r="C22" s="81"/>
      <c r="D22" s="81"/>
      <c r="E22" s="83">
        <f>60000-300000</f>
        <v>-240000</v>
      </c>
      <c r="F22" s="81" t="s">
        <v>101</v>
      </c>
      <c r="G22" s="81"/>
      <c r="H22" s="81"/>
    </row>
    <row r="23" spans="1:8" x14ac:dyDescent="0.25">
      <c r="A23" s="81" t="s">
        <v>152</v>
      </c>
      <c r="B23" s="81"/>
      <c r="C23" s="81"/>
      <c r="D23" s="81"/>
      <c r="E23" s="83">
        <v>12580</v>
      </c>
      <c r="F23" s="81" t="s">
        <v>67</v>
      </c>
      <c r="G23" s="81"/>
      <c r="H23" s="81"/>
    </row>
    <row r="24" spans="1:8" x14ac:dyDescent="0.25">
      <c r="A24" s="81" t="s">
        <v>153</v>
      </c>
      <c r="B24" s="81"/>
      <c r="C24" s="81"/>
      <c r="D24" s="81"/>
      <c r="E24" s="83">
        <v>-8200</v>
      </c>
      <c r="F24" s="81" t="s">
        <v>154</v>
      </c>
      <c r="G24" s="81"/>
      <c r="H24" s="81"/>
    </row>
    <row r="25" spans="1:8" x14ac:dyDescent="0.25">
      <c r="A25" s="81" t="s">
        <v>157</v>
      </c>
      <c r="B25" s="81"/>
      <c r="C25" s="81"/>
      <c r="D25" s="81"/>
      <c r="E25" s="84">
        <v>-12000</v>
      </c>
      <c r="F25" s="81" t="s">
        <v>154</v>
      </c>
      <c r="G25" s="81"/>
      <c r="H25" s="81"/>
    </row>
    <row r="26" spans="1:8" x14ac:dyDescent="0.25">
      <c r="A26" s="81" t="s">
        <v>48</v>
      </c>
      <c r="B26" s="81"/>
      <c r="C26" s="81"/>
      <c r="D26" s="81"/>
      <c r="E26" s="85">
        <f>SUM(E19:E25)</f>
        <v>293230</v>
      </c>
      <c r="F26" s="81"/>
      <c r="G26" s="81"/>
      <c r="H26" s="81"/>
    </row>
    <row r="27" spans="1:8" x14ac:dyDescent="0.25">
      <c r="A27" s="81" t="s">
        <v>49</v>
      </c>
      <c r="B27" s="81"/>
      <c r="C27" s="81"/>
      <c r="D27" s="81"/>
      <c r="E27" s="86">
        <v>0.21</v>
      </c>
      <c r="F27" s="81"/>
      <c r="G27" s="81"/>
      <c r="H27" s="81"/>
    </row>
    <row r="28" spans="1:8" x14ac:dyDescent="0.25">
      <c r="A28" s="81" t="s">
        <v>52</v>
      </c>
      <c r="B28" s="81"/>
      <c r="C28" s="81"/>
      <c r="D28" s="81"/>
      <c r="E28" s="82">
        <f>E26*E27</f>
        <v>61578.299999999996</v>
      </c>
      <c r="F28" s="81"/>
      <c r="G28" s="81"/>
      <c r="H28" s="81"/>
    </row>
    <row r="29" spans="1:8" x14ac:dyDescent="0.25">
      <c r="A29" s="81"/>
      <c r="B29" s="81"/>
      <c r="C29" s="81"/>
      <c r="D29" s="81"/>
      <c r="E29" s="81"/>
      <c r="F29" s="81"/>
      <c r="G29" s="81"/>
      <c r="H29" s="81"/>
    </row>
    <row r="30" spans="1:8" x14ac:dyDescent="0.25">
      <c r="A30" s="81" t="s">
        <v>73</v>
      </c>
      <c r="B30" s="81"/>
      <c r="C30" s="81"/>
      <c r="D30" s="81"/>
      <c r="E30" s="81"/>
      <c r="F30" s="81"/>
      <c r="G30" s="81"/>
      <c r="H30" s="81"/>
    </row>
    <row r="31" spans="1:8" x14ac:dyDescent="0.25">
      <c r="A31" s="81" t="s">
        <v>3</v>
      </c>
      <c r="B31" s="81"/>
      <c r="C31" s="81"/>
      <c r="D31" s="81"/>
      <c r="E31" s="82">
        <f>F32</f>
        <v>61578.299999999996</v>
      </c>
      <c r="F31" s="82"/>
      <c r="G31" s="81"/>
      <c r="H31" s="81"/>
    </row>
    <row r="32" spans="1:8" x14ac:dyDescent="0.25">
      <c r="A32" s="81"/>
      <c r="B32" s="81" t="s">
        <v>52</v>
      </c>
      <c r="C32" s="81"/>
      <c r="D32" s="81"/>
      <c r="E32" s="82"/>
      <c r="F32" s="82">
        <f>E28</f>
        <v>61578.299999999996</v>
      </c>
      <c r="G32" s="81"/>
      <c r="H32" s="81"/>
    </row>
    <row r="33" spans="1:8" x14ac:dyDescent="0.25">
      <c r="A33" s="81"/>
      <c r="B33" s="81"/>
      <c r="C33" s="81"/>
      <c r="D33" s="81"/>
      <c r="E33" s="82"/>
      <c r="F33" s="82"/>
      <c r="G33" s="81"/>
      <c r="H33" s="81"/>
    </row>
    <row r="34" spans="1:8" x14ac:dyDescent="0.25">
      <c r="A34" s="81" t="s">
        <v>8</v>
      </c>
      <c r="B34" s="81"/>
      <c r="C34" s="81"/>
      <c r="D34" s="81"/>
      <c r="E34" s="101">
        <f>F36+F35</f>
        <v>54642</v>
      </c>
      <c r="F34" s="81"/>
      <c r="G34" s="81"/>
      <c r="H34" s="81"/>
    </row>
    <row r="35" spans="1:8" x14ac:dyDescent="0.25">
      <c r="A35" s="81"/>
      <c r="B35" s="81" t="s">
        <v>5</v>
      </c>
      <c r="C35" s="81"/>
      <c r="D35" s="81"/>
      <c r="E35" s="82"/>
      <c r="F35" s="82">
        <f>-(E24+E25)*0.21</f>
        <v>4242</v>
      </c>
      <c r="G35" s="81"/>
      <c r="H35" s="81"/>
    </row>
    <row r="36" spans="1:8" x14ac:dyDescent="0.25">
      <c r="A36" s="81"/>
      <c r="B36" s="81" t="s">
        <v>74</v>
      </c>
      <c r="C36" s="81"/>
      <c r="D36" s="81"/>
      <c r="E36" s="81"/>
      <c r="F36" s="82">
        <f>-E22*0.21</f>
        <v>50400</v>
      </c>
      <c r="G36" s="81"/>
      <c r="H36" s="81"/>
    </row>
    <row r="37" spans="1:8" x14ac:dyDescent="0.25">
      <c r="A37" s="81"/>
      <c r="B37" s="81"/>
      <c r="C37" s="81"/>
      <c r="D37" s="81"/>
      <c r="E37" s="81"/>
      <c r="F37" s="81"/>
      <c r="G37" s="81"/>
      <c r="H37" s="81"/>
    </row>
    <row r="38" spans="1:8" x14ac:dyDescent="0.25">
      <c r="A38" s="81" t="s">
        <v>11</v>
      </c>
      <c r="B38" s="81"/>
      <c r="C38" s="81"/>
      <c r="D38" s="81"/>
      <c r="E38" s="82">
        <f>8200*0.21</f>
        <v>1722</v>
      </c>
      <c r="F38" s="82"/>
      <c r="G38" s="81"/>
      <c r="H38" s="81"/>
    </row>
    <row r="39" spans="1:8" x14ac:dyDescent="0.25">
      <c r="A39" s="81"/>
      <c r="B39" s="81" t="s">
        <v>75</v>
      </c>
      <c r="C39" s="81"/>
      <c r="D39" s="81"/>
      <c r="E39" s="82"/>
      <c r="F39" s="82">
        <f>E38</f>
        <v>1722</v>
      </c>
      <c r="G39" s="81"/>
      <c r="H39" s="81"/>
    </row>
    <row r="40" spans="1:8" x14ac:dyDescent="0.25">
      <c r="A40" s="81"/>
      <c r="B40" s="81"/>
      <c r="C40" s="81"/>
      <c r="D40" s="81"/>
      <c r="E40" s="81"/>
      <c r="F40" s="81"/>
      <c r="G40" s="81"/>
      <c r="H40" s="81"/>
    </row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3"/>
  <sheetViews>
    <sheetView workbookViewId="0"/>
  </sheetViews>
  <sheetFormatPr defaultColWidth="8.875" defaultRowHeight="15.75" x14ac:dyDescent="0.25"/>
  <cols>
    <col min="4" max="4" width="12.5" customWidth="1"/>
    <col min="5" max="6" width="12.125" bestFit="1" customWidth="1"/>
    <col min="7" max="7" width="9.625" bestFit="1" customWidth="1"/>
  </cols>
  <sheetData>
    <row r="1" spans="1:8" x14ac:dyDescent="0.25">
      <c r="A1" s="96" t="s">
        <v>149</v>
      </c>
      <c r="B1" s="97"/>
      <c r="C1" s="97"/>
      <c r="D1" s="97"/>
      <c r="E1" s="97"/>
      <c r="F1" s="97"/>
      <c r="G1" s="97"/>
      <c r="H1" s="97"/>
    </row>
    <row r="3" spans="1:8" ht="16.5" thickBot="1" x14ac:dyDescent="0.3">
      <c r="A3" s="52" t="s">
        <v>36</v>
      </c>
      <c r="B3" s="52"/>
      <c r="C3" s="52"/>
      <c r="D3" s="52"/>
      <c r="E3" s="52"/>
    </row>
    <row r="4" spans="1:8" x14ac:dyDescent="0.25">
      <c r="A4" s="54" t="s">
        <v>37</v>
      </c>
      <c r="B4" s="54"/>
      <c r="C4" s="54"/>
      <c r="D4" s="54"/>
      <c r="E4" s="89">
        <f>E34</f>
        <v>52878.299999999996</v>
      </c>
    </row>
    <row r="5" spans="1:8" x14ac:dyDescent="0.25">
      <c r="A5" t="s">
        <v>38</v>
      </c>
      <c r="E5" s="70">
        <f>E37-F42</f>
        <v>52920</v>
      </c>
    </row>
    <row r="6" spans="1:8" ht="16.5" thickBot="1" x14ac:dyDescent="0.3">
      <c r="A6" s="90" t="s">
        <v>45</v>
      </c>
      <c r="B6" s="90"/>
      <c r="C6" s="90"/>
      <c r="D6" s="90"/>
      <c r="E6" s="91">
        <f>E4+E5</f>
        <v>105798.29999999999</v>
      </c>
    </row>
    <row r="9" spans="1:8" ht="16.5" thickBot="1" x14ac:dyDescent="0.3">
      <c r="A9" s="73" t="s">
        <v>40</v>
      </c>
      <c r="B9" s="73"/>
      <c r="C9" s="73"/>
      <c r="D9" s="73"/>
      <c r="E9" s="74" t="s">
        <v>41</v>
      </c>
      <c r="F9" s="74" t="s">
        <v>42</v>
      </c>
    </row>
    <row r="10" spans="1:8" x14ac:dyDescent="0.25">
      <c r="A10" s="54" t="s">
        <v>43</v>
      </c>
      <c r="B10" s="54"/>
      <c r="C10" s="54"/>
      <c r="D10" s="54"/>
      <c r="E10" s="92">
        <f>E20*0.21</f>
        <v>114859.5</v>
      </c>
      <c r="F10" s="156">
        <f t="shared" ref="F10:F15" si="0">E10/$E$20</f>
        <v>0.21</v>
      </c>
    </row>
    <row r="11" spans="1:8" x14ac:dyDescent="0.25">
      <c r="A11" s="215" t="s">
        <v>159</v>
      </c>
      <c r="B11" s="215"/>
      <c r="C11" s="215"/>
      <c r="D11" s="215"/>
      <c r="E11" s="221">
        <f>E21*E28</f>
        <v>-609</v>
      </c>
      <c r="F11" s="222">
        <f t="shared" si="0"/>
        <v>-1.1134472986561842E-3</v>
      </c>
    </row>
    <row r="12" spans="1:8" x14ac:dyDescent="0.25">
      <c r="A12" s="54" t="s">
        <v>160</v>
      </c>
      <c r="B12" s="54"/>
      <c r="C12" s="54"/>
      <c r="D12" s="54"/>
      <c r="E12" s="94">
        <f>E22*E28</f>
        <v>-672</v>
      </c>
      <c r="F12" s="157">
        <f t="shared" si="0"/>
        <v>-1.2286315019654447E-3</v>
      </c>
    </row>
    <row r="13" spans="1:8" x14ac:dyDescent="0.25">
      <c r="A13" s="215" t="s">
        <v>64</v>
      </c>
      <c r="B13" s="215"/>
      <c r="C13" s="215"/>
      <c r="D13" s="215"/>
      <c r="E13" s="221">
        <f>E24*E28</f>
        <v>2641.7999999999997</v>
      </c>
      <c r="F13" s="222">
        <f t="shared" si="0"/>
        <v>4.8300575921016537E-3</v>
      </c>
    </row>
    <row r="14" spans="1:8" x14ac:dyDescent="0.25">
      <c r="A14" s="93" t="s">
        <v>44</v>
      </c>
      <c r="B14" s="54"/>
      <c r="C14" s="54"/>
      <c r="D14" s="54"/>
      <c r="E14" s="94">
        <f>-F42</f>
        <v>-1722</v>
      </c>
      <c r="F14" s="157">
        <f t="shared" si="0"/>
        <v>-3.148368223786452E-3</v>
      </c>
    </row>
    <row r="15" spans="1:8" x14ac:dyDescent="0.25">
      <c r="A15" s="215" t="s">
        <v>98</v>
      </c>
      <c r="E15" s="70">
        <f>E30</f>
        <v>-8700</v>
      </c>
      <c r="F15" s="265">
        <f t="shared" si="0"/>
        <v>-1.5906389980802633E-2</v>
      </c>
    </row>
    <row r="16" spans="1:8" ht="16.5" thickBot="1" x14ac:dyDescent="0.3">
      <c r="A16" s="223" t="s">
        <v>45</v>
      </c>
      <c r="B16" s="223"/>
      <c r="C16" s="223"/>
      <c r="D16" s="223"/>
      <c r="E16" s="224">
        <f>SUM(E10:E15)</f>
        <v>105798.3</v>
      </c>
      <c r="F16" s="225">
        <f t="shared" ref="F16" si="1">E16/$E$20</f>
        <v>0.19343322058689094</v>
      </c>
    </row>
    <row r="19" spans="1:8" x14ac:dyDescent="0.25">
      <c r="A19" s="80" t="s">
        <v>66</v>
      </c>
      <c r="B19" s="80"/>
      <c r="C19" s="81"/>
      <c r="D19" s="81"/>
      <c r="E19" s="81"/>
      <c r="F19" s="81"/>
      <c r="G19" s="81"/>
      <c r="H19" s="81"/>
    </row>
    <row r="20" spans="1:8" x14ac:dyDescent="0.25">
      <c r="A20" s="81" t="s">
        <v>47</v>
      </c>
      <c r="B20" s="81"/>
      <c r="C20" s="81"/>
      <c r="D20" s="81"/>
      <c r="E20" s="82">
        <v>546950</v>
      </c>
      <c r="F20" s="81"/>
      <c r="G20" s="81"/>
      <c r="H20" s="81"/>
    </row>
    <row r="21" spans="1:8" x14ac:dyDescent="0.25">
      <c r="A21" s="81" t="s">
        <v>150</v>
      </c>
      <c r="B21" s="81"/>
      <c r="C21" s="81"/>
      <c r="D21" s="81"/>
      <c r="E21" s="220">
        <v>-2900</v>
      </c>
      <c r="F21" s="81" t="s">
        <v>67</v>
      </c>
      <c r="G21" s="81"/>
      <c r="H21" s="81"/>
    </row>
    <row r="22" spans="1:8" x14ac:dyDescent="0.25">
      <c r="A22" s="81" t="s">
        <v>151</v>
      </c>
      <c r="B22" s="81"/>
      <c r="C22" s="81"/>
      <c r="D22" s="81"/>
      <c r="E22" s="220">
        <f>0.5*-6400</f>
        <v>-3200</v>
      </c>
      <c r="F22" s="81" t="s">
        <v>67</v>
      </c>
      <c r="G22" s="81"/>
      <c r="H22" s="81"/>
    </row>
    <row r="23" spans="1:8" x14ac:dyDescent="0.25">
      <c r="A23" s="81" t="s">
        <v>69</v>
      </c>
      <c r="B23" s="81"/>
      <c r="C23" s="81"/>
      <c r="D23" s="81"/>
      <c r="E23" s="83">
        <f>60000-300000</f>
        <v>-240000</v>
      </c>
      <c r="F23" s="81" t="s">
        <v>101</v>
      </c>
      <c r="G23" s="81"/>
      <c r="H23" s="81"/>
    </row>
    <row r="24" spans="1:8" x14ac:dyDescent="0.25">
      <c r="A24" s="81" t="s">
        <v>152</v>
      </c>
      <c r="B24" s="81"/>
      <c r="C24" s="81"/>
      <c r="D24" s="81"/>
      <c r="E24" s="83">
        <v>12580</v>
      </c>
      <c r="F24" s="81" t="s">
        <v>67</v>
      </c>
      <c r="G24" s="81"/>
      <c r="H24" s="81"/>
    </row>
    <row r="25" spans="1:8" x14ac:dyDescent="0.25">
      <c r="A25" s="81" t="s">
        <v>153</v>
      </c>
      <c r="B25" s="81"/>
      <c r="C25" s="81"/>
      <c r="D25" s="81"/>
      <c r="E25" s="83">
        <v>-8200</v>
      </c>
      <c r="F25" s="81" t="s">
        <v>154</v>
      </c>
      <c r="G25" s="81"/>
      <c r="H25" s="81"/>
    </row>
    <row r="26" spans="1:8" x14ac:dyDescent="0.25">
      <c r="A26" s="81" t="s">
        <v>157</v>
      </c>
      <c r="B26" s="81"/>
      <c r="C26" s="81"/>
      <c r="D26" s="81"/>
      <c r="E26" s="84">
        <v>-12000</v>
      </c>
      <c r="F26" s="81" t="s">
        <v>154</v>
      </c>
      <c r="G26" s="81"/>
      <c r="H26" s="81"/>
    </row>
    <row r="27" spans="1:8" x14ac:dyDescent="0.25">
      <c r="A27" s="81" t="s">
        <v>48</v>
      </c>
      <c r="B27" s="81"/>
      <c r="C27" s="81"/>
      <c r="D27" s="81"/>
      <c r="E27" s="85">
        <f>SUM(E20:E26)</f>
        <v>293230</v>
      </c>
      <c r="F27" s="81"/>
      <c r="G27" s="81"/>
      <c r="H27" s="81"/>
    </row>
    <row r="28" spans="1:8" x14ac:dyDescent="0.25">
      <c r="A28" s="81" t="s">
        <v>49</v>
      </c>
      <c r="B28" s="81"/>
      <c r="C28" s="81"/>
      <c r="D28" s="81"/>
      <c r="E28" s="86">
        <v>0.21</v>
      </c>
      <c r="F28" s="81"/>
      <c r="G28" s="81"/>
      <c r="H28" s="81"/>
    </row>
    <row r="29" spans="1:8" x14ac:dyDescent="0.25">
      <c r="A29" s="81" t="s">
        <v>181</v>
      </c>
      <c r="B29" s="81"/>
      <c r="C29" s="81"/>
      <c r="D29" s="81"/>
      <c r="E29" s="82">
        <f>E27*E28</f>
        <v>61578.299999999996</v>
      </c>
      <c r="F29" s="81"/>
      <c r="G29" s="81"/>
      <c r="H29" s="81"/>
    </row>
    <row r="30" spans="1:8" x14ac:dyDescent="0.25">
      <c r="A30" s="81" t="s">
        <v>182</v>
      </c>
      <c r="B30" s="81"/>
      <c r="C30" s="81"/>
      <c r="D30" s="81"/>
      <c r="E30" s="264">
        <v>-8700</v>
      </c>
      <c r="F30" s="81"/>
      <c r="G30" s="81"/>
      <c r="H30" s="81"/>
    </row>
    <row r="31" spans="1:8" x14ac:dyDescent="0.25">
      <c r="A31" s="81" t="s">
        <v>52</v>
      </c>
      <c r="B31" s="81"/>
      <c r="C31" s="81"/>
      <c r="D31" s="81"/>
      <c r="E31" s="82">
        <f>E29+E30</f>
        <v>52878.299999999996</v>
      </c>
      <c r="F31" s="81"/>
      <c r="G31" s="81"/>
      <c r="H31" s="81"/>
    </row>
    <row r="32" spans="1:8" x14ac:dyDescent="0.25">
      <c r="A32" s="81"/>
      <c r="B32" s="81"/>
      <c r="C32" s="81"/>
      <c r="D32" s="81"/>
      <c r="E32" s="81"/>
      <c r="F32" s="81"/>
      <c r="G32" s="81"/>
      <c r="H32" s="81"/>
    </row>
    <row r="33" spans="1:8" x14ac:dyDescent="0.25">
      <c r="A33" s="81" t="s">
        <v>73</v>
      </c>
      <c r="B33" s="81"/>
      <c r="C33" s="81"/>
      <c r="D33" s="81"/>
      <c r="E33" s="81"/>
      <c r="F33" s="81"/>
      <c r="G33" s="81"/>
      <c r="H33" s="81"/>
    </row>
    <row r="34" spans="1:8" x14ac:dyDescent="0.25">
      <c r="A34" s="81" t="s">
        <v>3</v>
      </c>
      <c r="B34" s="81"/>
      <c r="C34" s="81"/>
      <c r="D34" s="81"/>
      <c r="E34" s="82">
        <f>E31</f>
        <v>52878.299999999996</v>
      </c>
      <c r="F34" s="82"/>
      <c r="G34" s="81"/>
      <c r="H34" s="81"/>
    </row>
    <row r="35" spans="1:8" x14ac:dyDescent="0.25">
      <c r="A35" s="81"/>
      <c r="B35" s="81" t="s">
        <v>52</v>
      </c>
      <c r="C35" s="81"/>
      <c r="D35" s="81"/>
      <c r="E35" s="82"/>
      <c r="F35" s="82">
        <f>E34</f>
        <v>52878.299999999996</v>
      </c>
      <c r="G35" s="81"/>
      <c r="H35" s="81"/>
    </row>
    <row r="36" spans="1:8" x14ac:dyDescent="0.25">
      <c r="A36" s="81"/>
      <c r="B36" s="81"/>
      <c r="C36" s="81"/>
      <c r="D36" s="81"/>
      <c r="E36" s="82"/>
      <c r="F36" s="82"/>
      <c r="G36" s="81"/>
      <c r="H36" s="81"/>
    </row>
    <row r="37" spans="1:8" x14ac:dyDescent="0.25">
      <c r="A37" s="81" t="s">
        <v>8</v>
      </c>
      <c r="B37" s="81"/>
      <c r="C37" s="81"/>
      <c r="D37" s="81"/>
      <c r="E37" s="101">
        <f>F39+F38</f>
        <v>54642</v>
      </c>
      <c r="F37" s="81"/>
      <c r="G37" s="81"/>
      <c r="H37" s="81"/>
    </row>
    <row r="38" spans="1:8" x14ac:dyDescent="0.25">
      <c r="A38" s="81"/>
      <c r="B38" s="81" t="s">
        <v>5</v>
      </c>
      <c r="C38" s="81"/>
      <c r="D38" s="81"/>
      <c r="E38" s="82"/>
      <c r="F38" s="82">
        <f>-(E25+E26)*0.21</f>
        <v>4242</v>
      </c>
      <c r="G38" s="81"/>
      <c r="H38" s="81"/>
    </row>
    <row r="39" spans="1:8" x14ac:dyDescent="0.25">
      <c r="A39" s="81"/>
      <c r="B39" s="81" t="s">
        <v>74</v>
      </c>
      <c r="C39" s="81"/>
      <c r="D39" s="81"/>
      <c r="E39" s="81"/>
      <c r="F39" s="82">
        <f>-E23*0.21</f>
        <v>50400</v>
      </c>
      <c r="G39" s="81"/>
      <c r="H39" s="81"/>
    </row>
    <row r="40" spans="1:8" x14ac:dyDescent="0.25">
      <c r="A40" s="81"/>
      <c r="B40" s="81"/>
      <c r="C40" s="81"/>
      <c r="D40" s="81"/>
      <c r="E40" s="81"/>
      <c r="F40" s="81"/>
      <c r="G40" s="81"/>
      <c r="H40" s="81"/>
    </row>
    <row r="41" spans="1:8" x14ac:dyDescent="0.25">
      <c r="A41" s="81" t="s">
        <v>11</v>
      </c>
      <c r="B41" s="81"/>
      <c r="C41" s="81"/>
      <c r="D41" s="81"/>
      <c r="E41" s="82">
        <f>8200*0.21</f>
        <v>1722</v>
      </c>
      <c r="F41" s="82"/>
      <c r="G41" s="81"/>
      <c r="H41" s="81"/>
    </row>
    <row r="42" spans="1:8" x14ac:dyDescent="0.25">
      <c r="A42" s="81"/>
      <c r="B42" s="81" t="s">
        <v>75</v>
      </c>
      <c r="C42" s="81"/>
      <c r="D42" s="81"/>
      <c r="E42" s="82"/>
      <c r="F42" s="82">
        <f>E41</f>
        <v>1722</v>
      </c>
      <c r="G42" s="81"/>
      <c r="H42" s="81"/>
    </row>
    <row r="43" spans="1:8" x14ac:dyDescent="0.25">
      <c r="A43" s="81"/>
      <c r="B43" s="81"/>
      <c r="C43" s="81"/>
      <c r="D43" s="81"/>
      <c r="E43" s="81"/>
      <c r="F43" s="81"/>
      <c r="G43" s="81"/>
      <c r="H43" s="8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workbookViewId="0"/>
  </sheetViews>
  <sheetFormatPr defaultColWidth="11" defaultRowHeight="15.75" x14ac:dyDescent="0.25"/>
  <cols>
    <col min="1" max="1" width="3.875" customWidth="1"/>
    <col min="4" max="4" width="5.875" customWidth="1"/>
    <col min="5" max="6" width="9" bestFit="1" customWidth="1"/>
    <col min="7" max="7" width="2.625" customWidth="1"/>
    <col min="8" max="8" width="36.375" customWidth="1"/>
    <col min="9" max="9" width="12.5" bestFit="1" customWidth="1"/>
    <col min="10" max="10" width="13" customWidth="1"/>
    <col min="11" max="11" width="3" customWidth="1"/>
    <col min="12" max="12" width="36.375" customWidth="1"/>
    <col min="13" max="14" width="11.875" customWidth="1"/>
  </cols>
  <sheetData>
    <row r="1" spans="1:14" x14ac:dyDescent="0.25">
      <c r="A1" s="1" t="s">
        <v>78</v>
      </c>
    </row>
    <row r="3" spans="1:14" x14ac:dyDescent="0.25">
      <c r="A3" s="27" t="s">
        <v>89</v>
      </c>
    </row>
    <row r="4" spans="1:14" x14ac:dyDescent="0.25">
      <c r="A4" s="103" t="s">
        <v>109</v>
      </c>
      <c r="B4" s="104"/>
      <c r="C4" s="104"/>
      <c r="D4" s="105"/>
      <c r="E4" s="106"/>
      <c r="F4" s="107"/>
      <c r="H4" s="267" t="s">
        <v>110</v>
      </c>
      <c r="I4" s="267"/>
      <c r="J4" s="267"/>
    </row>
    <row r="5" spans="1:14" x14ac:dyDescent="0.25">
      <c r="A5" s="108" t="s">
        <v>1</v>
      </c>
      <c r="B5" s="109"/>
      <c r="C5" s="110"/>
      <c r="D5" s="110"/>
      <c r="E5" s="111"/>
      <c r="F5" s="112"/>
      <c r="H5" s="125"/>
      <c r="I5" s="126" t="s">
        <v>79</v>
      </c>
      <c r="J5" s="126" t="s">
        <v>86</v>
      </c>
    </row>
    <row r="6" spans="1:14" x14ac:dyDescent="0.25">
      <c r="A6" s="113"/>
      <c r="B6" s="110" t="s">
        <v>3</v>
      </c>
      <c r="C6" s="110"/>
      <c r="D6" s="110"/>
      <c r="E6" s="111">
        <v>42000</v>
      </c>
      <c r="F6" s="112"/>
      <c r="H6" s="125" t="s">
        <v>3</v>
      </c>
      <c r="I6" s="146">
        <f>E6</f>
        <v>42000</v>
      </c>
      <c r="J6" s="146">
        <f>E16</f>
        <v>36000</v>
      </c>
    </row>
    <row r="7" spans="1:14" x14ac:dyDescent="0.25">
      <c r="A7" s="113"/>
      <c r="B7" s="110" t="s">
        <v>4</v>
      </c>
      <c r="C7" s="110"/>
      <c r="D7" s="110"/>
      <c r="E7" s="111"/>
      <c r="F7" s="112">
        <v>42000</v>
      </c>
      <c r="H7" s="125" t="s">
        <v>80</v>
      </c>
      <c r="I7" s="134">
        <f>E12-F10</f>
        <v>-450</v>
      </c>
      <c r="J7" s="128">
        <v>450</v>
      </c>
    </row>
    <row r="8" spans="1:14" ht="15" customHeight="1" x14ac:dyDescent="0.25">
      <c r="A8" s="113"/>
      <c r="B8" s="110"/>
      <c r="C8" s="110"/>
      <c r="D8" s="110"/>
      <c r="E8" s="111"/>
      <c r="F8" s="112"/>
      <c r="H8" s="125" t="s">
        <v>45</v>
      </c>
      <c r="I8" s="129">
        <f>I6+I7</f>
        <v>41550</v>
      </c>
      <c r="J8" s="129">
        <f>J6+J7</f>
        <v>36450</v>
      </c>
    </row>
    <row r="9" spans="1:14" x14ac:dyDescent="0.25">
      <c r="A9" s="113"/>
      <c r="B9" s="110" t="s">
        <v>5</v>
      </c>
      <c r="C9" s="110"/>
      <c r="D9" s="110"/>
      <c r="E9" s="111">
        <v>1800</v>
      </c>
      <c r="F9" s="112"/>
    </row>
    <row r="10" spans="1:14" x14ac:dyDescent="0.25">
      <c r="A10" s="113"/>
      <c r="B10" s="110" t="s">
        <v>6</v>
      </c>
      <c r="C10" s="110"/>
      <c r="D10" s="110"/>
      <c r="E10" s="111"/>
      <c r="F10" s="112">
        <v>1800</v>
      </c>
    </row>
    <row r="11" spans="1:14" x14ac:dyDescent="0.25">
      <c r="A11" s="113"/>
      <c r="B11" s="110"/>
      <c r="C11" s="110"/>
      <c r="D11" s="110"/>
      <c r="E11" s="111"/>
      <c r="F11" s="112"/>
      <c r="H11" s="267" t="s">
        <v>111</v>
      </c>
      <c r="I11" s="267"/>
      <c r="J11" s="267"/>
      <c r="K11" s="124"/>
      <c r="L11" s="267" t="s">
        <v>112</v>
      </c>
      <c r="M11" s="267"/>
      <c r="N11" s="267"/>
    </row>
    <row r="12" spans="1:14" x14ac:dyDescent="0.25">
      <c r="A12" s="19"/>
      <c r="B12" s="110" t="s">
        <v>8</v>
      </c>
      <c r="C12" s="12"/>
      <c r="D12" s="12"/>
      <c r="E12" s="114">
        <f>E9*0.75</f>
        <v>1350</v>
      </c>
      <c r="F12" s="26"/>
      <c r="H12" s="125"/>
      <c r="I12" s="126" t="s">
        <v>41</v>
      </c>
      <c r="J12" s="126" t="s">
        <v>42</v>
      </c>
      <c r="K12" s="124"/>
      <c r="L12" s="125"/>
      <c r="M12" s="126" t="s">
        <v>41</v>
      </c>
      <c r="N12" s="126" t="s">
        <v>42</v>
      </c>
    </row>
    <row r="13" spans="1:14" x14ac:dyDescent="0.25">
      <c r="A13" s="19"/>
      <c r="B13" s="110" t="s">
        <v>9</v>
      </c>
      <c r="C13" s="12"/>
      <c r="D13" s="12"/>
      <c r="E13" s="12"/>
      <c r="F13" s="115">
        <f>F10*0.75</f>
        <v>1350</v>
      </c>
      <c r="H13" s="130" t="s">
        <v>94</v>
      </c>
      <c r="I13" s="140">
        <v>39900</v>
      </c>
      <c r="J13" s="132">
        <v>0.21</v>
      </c>
      <c r="K13" s="124"/>
      <c r="L13" s="130" t="s">
        <v>81</v>
      </c>
      <c r="M13" s="127">
        <f>210000*0.18</f>
        <v>37800</v>
      </c>
      <c r="N13" s="132">
        <v>0.18</v>
      </c>
    </row>
    <row r="14" spans="1:14" x14ac:dyDescent="0.25">
      <c r="A14" s="19"/>
      <c r="B14" s="12"/>
      <c r="C14" s="12"/>
      <c r="D14" s="12"/>
      <c r="E14" s="12"/>
      <c r="F14" s="26"/>
      <c r="H14" s="130" t="s">
        <v>82</v>
      </c>
      <c r="I14" s="141">
        <v>300</v>
      </c>
      <c r="J14" s="133">
        <f>I14/($I$13/0.21)</f>
        <v>1.5789473684210526E-3</v>
      </c>
      <c r="K14" s="124"/>
      <c r="L14" s="130" t="s">
        <v>44</v>
      </c>
      <c r="M14" s="147">
        <v>-1350</v>
      </c>
      <c r="N14" s="148">
        <f>M14/210000</f>
        <v>-6.4285714285714285E-3</v>
      </c>
    </row>
    <row r="15" spans="1:14" ht="17.100000000000001" customHeight="1" x14ac:dyDescent="0.25">
      <c r="A15" s="108" t="s">
        <v>7</v>
      </c>
      <c r="B15" s="109"/>
      <c r="C15" s="110"/>
      <c r="D15" s="110"/>
      <c r="E15" s="111"/>
      <c r="F15" s="112"/>
      <c r="H15" s="130" t="s">
        <v>44</v>
      </c>
      <c r="I15" s="161">
        <v>1350</v>
      </c>
      <c r="J15" s="138">
        <f>I15/($I$13/0.21)</f>
        <v>7.1052631578947369E-3</v>
      </c>
      <c r="K15" s="124"/>
      <c r="L15" s="130" t="s">
        <v>45</v>
      </c>
      <c r="M15" s="129">
        <f>M13+M14</f>
        <v>36450</v>
      </c>
      <c r="N15" s="131">
        <f>SUM(N13:N14)</f>
        <v>0.17357142857142857</v>
      </c>
    </row>
    <row r="16" spans="1:14" ht="15.95" customHeight="1" x14ac:dyDescent="0.25">
      <c r="A16" s="113"/>
      <c r="B16" s="110" t="s">
        <v>3</v>
      </c>
      <c r="C16" s="110"/>
      <c r="D16" s="110"/>
      <c r="E16" s="111">
        <v>36000</v>
      </c>
      <c r="F16" s="112"/>
      <c r="H16" s="130" t="s">
        <v>45</v>
      </c>
      <c r="I16" s="142">
        <f>SUM(I13:I15)</f>
        <v>41550</v>
      </c>
      <c r="J16" s="137">
        <f>SUM(J13:J15)</f>
        <v>0.21868421052631576</v>
      </c>
      <c r="K16" s="124"/>
      <c r="L16" s="21"/>
      <c r="M16" s="136"/>
    </row>
    <row r="17" spans="1:13" x14ac:dyDescent="0.25">
      <c r="A17" s="113"/>
      <c r="B17" s="110" t="s">
        <v>4</v>
      </c>
      <c r="C17" s="110"/>
      <c r="D17" s="110"/>
      <c r="E17" s="111"/>
      <c r="F17" s="112">
        <v>36000</v>
      </c>
    </row>
    <row r="18" spans="1:13" x14ac:dyDescent="0.25">
      <c r="A18" s="113"/>
      <c r="B18" s="110"/>
      <c r="C18" s="110"/>
      <c r="D18" s="110"/>
      <c r="E18" s="111"/>
      <c r="F18" s="112"/>
    </row>
    <row r="19" spans="1:13" x14ac:dyDescent="0.25">
      <c r="A19" s="113"/>
      <c r="B19" s="110" t="s">
        <v>8</v>
      </c>
      <c r="C19" s="110"/>
      <c r="D19" s="110"/>
      <c r="E19" s="111">
        <v>1800</v>
      </c>
      <c r="F19" s="112"/>
      <c r="I19" s="135"/>
    </row>
    <row r="20" spans="1:13" x14ac:dyDescent="0.25">
      <c r="A20" s="113"/>
      <c r="B20" s="110" t="s">
        <v>10</v>
      </c>
      <c r="C20" s="110"/>
      <c r="D20" s="110"/>
      <c r="E20" s="111"/>
      <c r="F20" s="112">
        <v>1800</v>
      </c>
      <c r="H20" s="139"/>
    </row>
    <row r="21" spans="1:13" x14ac:dyDescent="0.25">
      <c r="A21" s="113"/>
      <c r="B21" s="110"/>
      <c r="C21" s="110"/>
      <c r="D21" s="110"/>
      <c r="E21" s="111"/>
      <c r="F21" s="112"/>
    </row>
    <row r="22" spans="1:13" x14ac:dyDescent="0.25">
      <c r="A22" s="113"/>
      <c r="B22" s="110" t="s">
        <v>11</v>
      </c>
      <c r="C22" s="110"/>
      <c r="D22" s="110"/>
      <c r="E22" s="111">
        <f>E12</f>
        <v>1350</v>
      </c>
      <c r="F22" s="112"/>
      <c r="M22" s="144"/>
    </row>
    <row r="23" spans="1:13" x14ac:dyDescent="0.25">
      <c r="A23" s="116"/>
      <c r="B23" s="117" t="s">
        <v>6</v>
      </c>
      <c r="C23" s="117"/>
      <c r="D23" s="117"/>
      <c r="E23" s="118"/>
      <c r="F23" s="119">
        <f>F13</f>
        <v>1350</v>
      </c>
    </row>
    <row r="27" spans="1:13" x14ac:dyDescent="0.25">
      <c r="A27" s="27" t="s">
        <v>88</v>
      </c>
    </row>
    <row r="28" spans="1:13" x14ac:dyDescent="0.25">
      <c r="A28" s="103" t="s">
        <v>113</v>
      </c>
      <c r="B28" s="104"/>
      <c r="C28" s="104"/>
      <c r="D28" s="105"/>
      <c r="E28" s="106"/>
      <c r="F28" s="107"/>
      <c r="H28" s="267" t="s">
        <v>110</v>
      </c>
      <c r="I28" s="267"/>
      <c r="J28" s="267"/>
    </row>
    <row r="29" spans="1:13" ht="31.5" x14ac:dyDescent="0.25">
      <c r="A29" s="108" t="s">
        <v>1</v>
      </c>
      <c r="B29" s="109"/>
      <c r="C29" s="110"/>
      <c r="D29" s="110"/>
      <c r="E29" s="111"/>
      <c r="F29" s="112"/>
      <c r="H29" s="125"/>
      <c r="I29" s="126" t="s">
        <v>79</v>
      </c>
      <c r="J29" s="145" t="s">
        <v>87</v>
      </c>
    </row>
    <row r="30" spans="1:13" x14ac:dyDescent="0.25">
      <c r="A30" s="113"/>
      <c r="B30" s="110" t="s">
        <v>3</v>
      </c>
      <c r="C30" s="110"/>
      <c r="D30" s="110"/>
      <c r="E30" s="111">
        <v>42000</v>
      </c>
      <c r="F30" s="112"/>
      <c r="H30" s="125" t="s">
        <v>3</v>
      </c>
      <c r="I30" s="127">
        <v>42000</v>
      </c>
      <c r="J30" s="127">
        <v>36000</v>
      </c>
    </row>
    <row r="31" spans="1:13" x14ac:dyDescent="0.25">
      <c r="A31" s="113"/>
      <c r="B31" s="110" t="s">
        <v>4</v>
      </c>
      <c r="C31" s="110"/>
      <c r="D31" s="110"/>
      <c r="E31" s="111"/>
      <c r="F31" s="112">
        <v>42000</v>
      </c>
      <c r="H31" s="125" t="s">
        <v>80</v>
      </c>
      <c r="I31" s="134">
        <f>E36-F34</f>
        <v>-525</v>
      </c>
      <c r="J31" s="128">
        <v>525</v>
      </c>
    </row>
    <row r="32" spans="1:13" x14ac:dyDescent="0.25">
      <c r="A32" s="113"/>
      <c r="B32" s="110"/>
      <c r="C32" s="110"/>
      <c r="D32" s="110"/>
      <c r="E32" s="111"/>
      <c r="F32" s="112"/>
      <c r="H32" s="130" t="s">
        <v>45</v>
      </c>
      <c r="I32" s="129">
        <f>I30+I31</f>
        <v>41475</v>
      </c>
      <c r="J32" s="129">
        <f>J30+J31</f>
        <v>36525</v>
      </c>
    </row>
    <row r="33" spans="1:14" x14ac:dyDescent="0.25">
      <c r="A33" s="113"/>
      <c r="B33" s="110" t="s">
        <v>5</v>
      </c>
      <c r="C33" s="110"/>
      <c r="D33" s="110"/>
      <c r="E33" s="111">
        <v>2100</v>
      </c>
      <c r="F33" s="112"/>
    </row>
    <row r="34" spans="1:14" x14ac:dyDescent="0.25">
      <c r="A34" s="113"/>
      <c r="B34" s="110" t="s">
        <v>6</v>
      </c>
      <c r="C34" s="110"/>
      <c r="D34" s="110"/>
      <c r="E34" s="111"/>
      <c r="F34" s="112">
        <v>2100</v>
      </c>
    </row>
    <row r="35" spans="1:14" x14ac:dyDescent="0.25">
      <c r="A35" s="113"/>
      <c r="B35" s="110"/>
      <c r="C35" s="110"/>
      <c r="D35" s="110"/>
      <c r="E35" s="111"/>
      <c r="F35" s="112"/>
      <c r="H35" s="267" t="s">
        <v>111</v>
      </c>
      <c r="I35" s="267"/>
      <c r="J35" s="267"/>
      <c r="L35" s="268" t="s">
        <v>114</v>
      </c>
      <c r="M35" s="268"/>
      <c r="N35" s="268"/>
    </row>
    <row r="36" spans="1:14" x14ac:dyDescent="0.25">
      <c r="A36" s="19"/>
      <c r="B36" s="110" t="s">
        <v>8</v>
      </c>
      <c r="C36" s="12"/>
      <c r="D36" s="12"/>
      <c r="E36" s="114">
        <f>E33*0.75</f>
        <v>1575</v>
      </c>
      <c r="F36" s="26"/>
      <c r="H36" s="125"/>
      <c r="I36" s="126" t="s">
        <v>41</v>
      </c>
      <c r="J36" s="126" t="s">
        <v>42</v>
      </c>
      <c r="L36" s="125"/>
      <c r="M36" s="126" t="s">
        <v>41</v>
      </c>
      <c r="N36" s="126" t="s">
        <v>42</v>
      </c>
    </row>
    <row r="37" spans="1:14" x14ac:dyDescent="0.25">
      <c r="A37" s="19"/>
      <c r="B37" s="110" t="s">
        <v>9</v>
      </c>
      <c r="C37" s="12"/>
      <c r="D37" s="12"/>
      <c r="E37" s="12"/>
      <c r="F37" s="115">
        <f>E36</f>
        <v>1575</v>
      </c>
      <c r="H37" s="130" t="s">
        <v>94</v>
      </c>
      <c r="I37" s="140">
        <v>39900</v>
      </c>
      <c r="J37" s="132">
        <v>0.21</v>
      </c>
      <c r="L37" s="130" t="s">
        <v>94</v>
      </c>
      <c r="M37" s="127">
        <f>210000*0.18</f>
        <v>37800</v>
      </c>
      <c r="N37" s="132">
        <v>0.18</v>
      </c>
    </row>
    <row r="38" spans="1:14" x14ac:dyDescent="0.25">
      <c r="A38" s="19"/>
      <c r="B38" s="12"/>
      <c r="C38" s="12"/>
      <c r="D38" s="12"/>
      <c r="E38" s="12"/>
      <c r="F38" s="26"/>
      <c r="H38" s="130" t="s">
        <v>44</v>
      </c>
      <c r="I38" s="163">
        <f>F37</f>
        <v>1575</v>
      </c>
      <c r="J38" s="164">
        <f>I38/190000</f>
        <v>8.2894736842105271E-3</v>
      </c>
      <c r="L38" s="165" t="s">
        <v>83</v>
      </c>
      <c r="M38" s="166">
        <f>E44</f>
        <v>75</v>
      </c>
      <c r="N38" s="167">
        <f>M38/210000</f>
        <v>3.5714285714285714E-4</v>
      </c>
    </row>
    <row r="39" spans="1:14" x14ac:dyDescent="0.25">
      <c r="A39" s="108" t="s">
        <v>7</v>
      </c>
      <c r="B39" s="109"/>
      <c r="C39" s="110"/>
      <c r="D39" s="110"/>
      <c r="E39" s="111"/>
      <c r="F39" s="112"/>
      <c r="H39" s="130" t="s">
        <v>45</v>
      </c>
      <c r="I39" s="142">
        <f>SUM(I37:I38)</f>
        <v>41475</v>
      </c>
      <c r="J39" s="131">
        <f>J37+J38</f>
        <v>0.21828947368421053</v>
      </c>
      <c r="L39" s="168" t="s">
        <v>44</v>
      </c>
      <c r="M39" s="169">
        <v>-1350</v>
      </c>
      <c r="N39" s="170">
        <f>M39/210000</f>
        <v>-6.4285714285714285E-3</v>
      </c>
    </row>
    <row r="40" spans="1:14" ht="14.1" customHeight="1" x14ac:dyDescent="0.25">
      <c r="A40" s="113"/>
      <c r="B40" s="110" t="s">
        <v>3</v>
      </c>
      <c r="C40" s="110"/>
      <c r="D40" s="110"/>
      <c r="E40" s="111">
        <v>36000</v>
      </c>
      <c r="F40" s="112"/>
      <c r="L40" s="130" t="s">
        <v>45</v>
      </c>
      <c r="M40" s="129">
        <f>SUM(M37:M39)</f>
        <v>36525</v>
      </c>
      <c r="N40" s="137">
        <f>0.18+0.0004-0.0064</f>
        <v>0.17400000000000002</v>
      </c>
    </row>
    <row r="41" spans="1:14" x14ac:dyDescent="0.25">
      <c r="A41" s="113"/>
      <c r="B41" s="110" t="s">
        <v>4</v>
      </c>
      <c r="C41" s="110"/>
      <c r="D41" s="110"/>
      <c r="E41" s="111"/>
      <c r="F41" s="112">
        <v>36000</v>
      </c>
    </row>
    <row r="42" spans="1:14" x14ac:dyDescent="0.25">
      <c r="A42" s="113"/>
      <c r="B42" s="110"/>
      <c r="C42" s="110"/>
      <c r="D42" s="110"/>
      <c r="E42" s="111"/>
      <c r="F42" s="112"/>
      <c r="I42" s="143"/>
    </row>
    <row r="43" spans="1:14" x14ac:dyDescent="0.25">
      <c r="A43" s="113"/>
      <c r="B43" s="110" t="s">
        <v>11</v>
      </c>
      <c r="C43" s="110"/>
      <c r="D43" s="110"/>
      <c r="E43" s="111">
        <f>F45*0.75</f>
        <v>225</v>
      </c>
      <c r="F43" s="112"/>
    </row>
    <row r="44" spans="1:14" x14ac:dyDescent="0.25">
      <c r="A44" s="113"/>
      <c r="B44" s="110" t="s">
        <v>8</v>
      </c>
      <c r="C44" s="110"/>
      <c r="D44" s="110"/>
      <c r="E44" s="111">
        <f>F45-E43</f>
        <v>75</v>
      </c>
      <c r="F44" s="112"/>
      <c r="M44" s="144"/>
    </row>
    <row r="45" spans="1:14" x14ac:dyDescent="0.25">
      <c r="A45" s="113"/>
      <c r="B45" s="110" t="s">
        <v>10</v>
      </c>
      <c r="C45" s="110"/>
      <c r="D45" s="110"/>
      <c r="E45" s="111"/>
      <c r="F45" s="112">
        <f>10000*0.03</f>
        <v>300</v>
      </c>
    </row>
    <row r="46" spans="1:14" x14ac:dyDescent="0.25">
      <c r="A46" s="113"/>
      <c r="B46" s="110"/>
      <c r="C46" s="110"/>
      <c r="D46" s="110"/>
      <c r="E46" s="111"/>
      <c r="F46" s="112"/>
    </row>
    <row r="47" spans="1:14" x14ac:dyDescent="0.25">
      <c r="A47" s="113"/>
      <c r="B47" s="110" t="s">
        <v>8</v>
      </c>
      <c r="C47" s="110"/>
      <c r="D47" s="110"/>
      <c r="E47" s="111">
        <v>1800</v>
      </c>
      <c r="F47" s="112"/>
    </row>
    <row r="48" spans="1:14" x14ac:dyDescent="0.25">
      <c r="A48" s="113"/>
      <c r="B48" s="110" t="s">
        <v>10</v>
      </c>
      <c r="C48" s="110"/>
      <c r="D48" s="110"/>
      <c r="E48" s="111"/>
      <c r="F48" s="112">
        <v>1800</v>
      </c>
    </row>
    <row r="49" spans="1:6" x14ac:dyDescent="0.25">
      <c r="A49" s="113"/>
      <c r="B49" s="110"/>
      <c r="C49" s="110"/>
      <c r="D49" s="110"/>
      <c r="E49" s="111"/>
      <c r="F49" s="112"/>
    </row>
    <row r="50" spans="1:6" x14ac:dyDescent="0.25">
      <c r="A50" s="113"/>
      <c r="B50" s="110" t="s">
        <v>11</v>
      </c>
      <c r="C50" s="110"/>
      <c r="D50" s="110"/>
      <c r="E50" s="111">
        <f>F51</f>
        <v>1350</v>
      </c>
      <c r="F50" s="112"/>
    </row>
    <row r="51" spans="1:6" x14ac:dyDescent="0.25">
      <c r="A51" s="116"/>
      <c r="B51" s="117" t="s">
        <v>6</v>
      </c>
      <c r="C51" s="117"/>
      <c r="D51" s="117"/>
      <c r="E51" s="118"/>
      <c r="F51" s="119">
        <f>F37-E43</f>
        <v>1350</v>
      </c>
    </row>
  </sheetData>
  <mergeCells count="6">
    <mergeCell ref="H4:J4"/>
    <mergeCell ref="H11:J11"/>
    <mergeCell ref="L11:N11"/>
    <mergeCell ref="H28:J28"/>
    <mergeCell ref="H35:J35"/>
    <mergeCell ref="L35:N35"/>
  </mergeCells>
  <phoneticPr fontId="13" type="noConversion"/>
  <pageMargins left="0.75" right="0.75" top="1" bottom="1" header="0.5" footer="0.5"/>
  <pageSetup scale="5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abSelected="1" workbookViewId="0">
      <selection sqref="A1:B1"/>
    </sheetView>
  </sheetViews>
  <sheetFormatPr defaultColWidth="8.875" defaultRowHeight="15.75" x14ac:dyDescent="0.25"/>
  <cols>
    <col min="1" max="1" width="4.625" customWidth="1"/>
    <col min="2" max="2" width="45" customWidth="1"/>
    <col min="3" max="3" width="13" style="51" customWidth="1"/>
    <col min="4" max="4" width="12.375" customWidth="1"/>
    <col min="5" max="5" width="9.625" bestFit="1" customWidth="1"/>
    <col min="7" max="7" width="13.75" bestFit="1" customWidth="1"/>
  </cols>
  <sheetData>
    <row r="1" spans="1:7" x14ac:dyDescent="0.25">
      <c r="A1" s="270" t="s">
        <v>13</v>
      </c>
      <c r="B1" s="270"/>
      <c r="C1" s="47"/>
      <c r="D1" s="48"/>
      <c r="E1" s="49"/>
    </row>
    <row r="2" spans="1:7" ht="51" customHeight="1" x14ac:dyDescent="0.25">
      <c r="A2" s="271" t="s">
        <v>14</v>
      </c>
      <c r="B2" s="271"/>
      <c r="C2" s="271"/>
      <c r="D2" s="271"/>
      <c r="E2" s="50"/>
    </row>
    <row r="3" spans="1:7" x14ac:dyDescent="0.25">
      <c r="A3" s="1"/>
    </row>
    <row r="4" spans="1:7" ht="16.5" thickBot="1" x14ac:dyDescent="0.3">
      <c r="B4" s="52" t="s">
        <v>15</v>
      </c>
      <c r="C4" s="53" t="s">
        <v>16</v>
      </c>
      <c r="D4" s="52" t="s">
        <v>17</v>
      </c>
    </row>
    <row r="5" spans="1:7" x14ac:dyDescent="0.25">
      <c r="B5" s="54" t="s">
        <v>18</v>
      </c>
      <c r="C5" s="55"/>
      <c r="D5" s="54"/>
    </row>
    <row r="6" spans="1:7" x14ac:dyDescent="0.25">
      <c r="B6" t="s">
        <v>19</v>
      </c>
      <c r="C6" s="2">
        <v>284387</v>
      </c>
      <c r="D6" s="88">
        <v>269518</v>
      </c>
    </row>
    <row r="7" spans="1:7" x14ac:dyDescent="0.25">
      <c r="B7" s="54" t="s">
        <v>20</v>
      </c>
      <c r="C7" s="55">
        <v>301598</v>
      </c>
      <c r="D7" s="57">
        <v>333547</v>
      </c>
    </row>
    <row r="8" spans="1:7" x14ac:dyDescent="0.25">
      <c r="B8" t="s">
        <v>21</v>
      </c>
      <c r="C8" s="51">
        <v>22580</v>
      </c>
      <c r="D8" s="56">
        <v>22580</v>
      </c>
    </row>
    <row r="9" spans="1:7" x14ac:dyDescent="0.25">
      <c r="B9" s="54" t="s">
        <v>22</v>
      </c>
      <c r="C9" s="55">
        <v>4287</v>
      </c>
      <c r="D9" s="57">
        <v>5249</v>
      </c>
    </row>
    <row r="10" spans="1:7" x14ac:dyDescent="0.25">
      <c r="B10" s="58" t="s">
        <v>23</v>
      </c>
      <c r="C10" s="59">
        <f>SUM(C6:C9)</f>
        <v>612852</v>
      </c>
      <c r="D10" s="59">
        <f>SUM(D6:D9)</f>
        <v>630894</v>
      </c>
      <c r="E10" s="88"/>
      <c r="G10" s="266"/>
    </row>
    <row r="11" spans="1:7" x14ac:dyDescent="0.25">
      <c r="B11" s="54" t="s">
        <v>24</v>
      </c>
      <c r="C11" s="55"/>
      <c r="D11" s="54"/>
    </row>
    <row r="12" spans="1:7" x14ac:dyDescent="0.25">
      <c r="B12" t="s">
        <v>25</v>
      </c>
      <c r="C12" s="2">
        <v>1111000</v>
      </c>
      <c r="D12" s="60">
        <v>867531</v>
      </c>
    </row>
    <row r="13" spans="1:7" x14ac:dyDescent="0.25">
      <c r="B13" s="54" t="s">
        <v>26</v>
      </c>
      <c r="C13" s="55">
        <v>185348</v>
      </c>
      <c r="D13" s="149">
        <v>14988</v>
      </c>
    </row>
    <row r="14" spans="1:7" x14ac:dyDescent="0.25">
      <c r="B14" t="s">
        <v>22</v>
      </c>
      <c r="C14" s="51">
        <v>34837</v>
      </c>
      <c r="D14" s="150">
        <v>22468</v>
      </c>
    </row>
    <row r="15" spans="1:7" ht="16.5" thickBot="1" x14ac:dyDescent="0.3">
      <c r="B15" s="61" t="s">
        <v>27</v>
      </c>
      <c r="C15" s="62">
        <f>SUM(C12:C14)</f>
        <v>1331185</v>
      </c>
      <c r="D15" s="62">
        <f>SUM(D12:D14)</f>
        <v>904987</v>
      </c>
      <c r="E15" s="88"/>
    </row>
    <row r="16" spans="1:7" ht="16.5" thickBot="1" x14ac:dyDescent="0.3">
      <c r="B16" s="63" t="s">
        <v>28</v>
      </c>
      <c r="C16" s="64">
        <f>C15-C10</f>
        <v>718333</v>
      </c>
      <c r="D16" s="64">
        <f>D15-D10</f>
        <v>274093</v>
      </c>
    </row>
    <row r="18" spans="1:5" x14ac:dyDescent="0.25">
      <c r="A18" s="1" t="s">
        <v>95</v>
      </c>
    </row>
    <row r="19" spans="1:5" ht="32.1" customHeight="1" x14ac:dyDescent="0.25">
      <c r="A19" s="151" t="s">
        <v>29</v>
      </c>
      <c r="B19" s="272" t="s">
        <v>96</v>
      </c>
      <c r="C19" s="272"/>
      <c r="D19" s="272"/>
    </row>
    <row r="20" spans="1:5" ht="45.95" customHeight="1" x14ac:dyDescent="0.25">
      <c r="A20" s="151" t="s">
        <v>30</v>
      </c>
      <c r="B20" s="272" t="s">
        <v>90</v>
      </c>
      <c r="C20" s="272"/>
      <c r="D20" s="272"/>
      <c r="E20" s="66"/>
    </row>
    <row r="21" spans="1:5" ht="63" customHeight="1" x14ac:dyDescent="0.25">
      <c r="A21" s="151" t="s">
        <v>31</v>
      </c>
      <c r="B21" s="272" t="s">
        <v>97</v>
      </c>
      <c r="C21" s="272"/>
      <c r="D21" s="272"/>
      <c r="E21" s="66"/>
    </row>
    <row r="23" spans="1:5" x14ac:dyDescent="0.25">
      <c r="A23" s="65"/>
    </row>
    <row r="24" spans="1:5" x14ac:dyDescent="0.25">
      <c r="A24" s="65"/>
    </row>
    <row r="25" spans="1:5" x14ac:dyDescent="0.25">
      <c r="A25" s="65"/>
    </row>
  </sheetData>
  <mergeCells count="5">
    <mergeCell ref="A1:B1"/>
    <mergeCell ref="A2:D2"/>
    <mergeCell ref="B19:D19"/>
    <mergeCell ref="B20:D20"/>
    <mergeCell ref="B21:D21"/>
  </mergeCells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workbookViewId="0">
      <selection activeCell="C11" sqref="C11"/>
    </sheetView>
  </sheetViews>
  <sheetFormatPr defaultColWidth="8.875" defaultRowHeight="15.75" x14ac:dyDescent="0.25"/>
  <cols>
    <col min="1" max="1" width="7.5" customWidth="1"/>
    <col min="4" max="4" width="9.625" customWidth="1"/>
    <col min="5" max="5" width="4.125" customWidth="1"/>
    <col min="6" max="6" width="14.125" customWidth="1"/>
    <col min="7" max="7" width="13.625" customWidth="1"/>
    <col min="8" max="8" width="15.875" customWidth="1"/>
    <col min="9" max="9" width="11.5" bestFit="1" customWidth="1"/>
  </cols>
  <sheetData>
    <row r="1" spans="1:9" x14ac:dyDescent="0.25">
      <c r="A1" s="67" t="s">
        <v>33</v>
      </c>
      <c r="B1" s="48"/>
      <c r="C1" s="48"/>
      <c r="D1" s="48"/>
      <c r="E1" s="48"/>
      <c r="F1" s="48"/>
      <c r="G1" s="48"/>
      <c r="H1" s="48"/>
    </row>
    <row r="3" spans="1:9" x14ac:dyDescent="0.25">
      <c r="A3" s="65" t="s">
        <v>29</v>
      </c>
      <c r="B3" t="s">
        <v>8</v>
      </c>
      <c r="F3" s="2">
        <f>G4+G5</f>
        <v>444240</v>
      </c>
      <c r="G3" s="2"/>
    </row>
    <row r="4" spans="1:9" x14ac:dyDescent="0.25">
      <c r="A4" s="65"/>
      <c r="C4" t="s">
        <v>34</v>
      </c>
      <c r="F4" s="2"/>
      <c r="G4" s="2">
        <f>'#1'!D10-'#1'!C10</f>
        <v>18042</v>
      </c>
    </row>
    <row r="5" spans="1:9" x14ac:dyDescent="0.25">
      <c r="A5" s="65"/>
      <c r="C5" t="s">
        <v>35</v>
      </c>
      <c r="F5" s="2"/>
      <c r="G5" s="2">
        <f>'#1'!C15-'#1'!D15</f>
        <v>426198</v>
      </c>
    </row>
    <row r="6" spans="1:9" x14ac:dyDescent="0.25">
      <c r="A6" s="65"/>
      <c r="F6" s="2"/>
      <c r="G6" s="2"/>
    </row>
    <row r="7" spans="1:9" x14ac:dyDescent="0.25">
      <c r="A7" s="65" t="s">
        <v>30</v>
      </c>
      <c r="B7" t="s">
        <v>8</v>
      </c>
      <c r="F7" s="2">
        <f>G8</f>
        <v>11290</v>
      </c>
      <c r="G7" s="2"/>
    </row>
    <row r="8" spans="1:9" x14ac:dyDescent="0.25">
      <c r="A8" s="65"/>
      <c r="C8" t="s">
        <v>11</v>
      </c>
      <c r="F8" s="2"/>
      <c r="G8" s="2">
        <f>'#1'!C8/2</f>
        <v>11290</v>
      </c>
    </row>
    <row r="9" spans="1:9" x14ac:dyDescent="0.25">
      <c r="A9" s="65"/>
      <c r="F9" s="2"/>
      <c r="G9" s="2"/>
    </row>
    <row r="10" spans="1:9" x14ac:dyDescent="0.25">
      <c r="A10" s="65"/>
      <c r="B10" s="49" t="s">
        <v>91</v>
      </c>
      <c r="C10" s="49"/>
      <c r="D10" s="49"/>
      <c r="E10" s="49"/>
      <c r="F10" s="160"/>
      <c r="G10" s="160"/>
      <c r="H10" s="49"/>
    </row>
    <row r="11" spans="1:9" x14ac:dyDescent="0.25">
      <c r="A11" s="65"/>
      <c r="B11" s="81" t="s">
        <v>92</v>
      </c>
      <c r="C11" s="81"/>
      <c r="D11" s="81"/>
      <c r="E11" s="81"/>
      <c r="F11" s="82"/>
      <c r="G11" s="82"/>
      <c r="H11" s="81"/>
      <c r="I11" s="152"/>
    </row>
    <row r="12" spans="1:9" x14ac:dyDescent="0.25">
      <c r="A12" s="65"/>
    </row>
    <row r="13" spans="1:9" ht="16.5" thickBot="1" x14ac:dyDescent="0.3">
      <c r="A13" s="65" t="s">
        <v>31</v>
      </c>
      <c r="B13" s="52" t="s">
        <v>36</v>
      </c>
      <c r="C13" s="52"/>
      <c r="D13" s="52"/>
      <c r="E13" s="52"/>
      <c r="F13" s="52"/>
    </row>
    <row r="14" spans="1:9" x14ac:dyDescent="0.25">
      <c r="B14" s="68" t="s">
        <v>37</v>
      </c>
      <c r="C14" s="68"/>
      <c r="D14" s="68"/>
      <c r="E14" s="68"/>
      <c r="F14" s="69">
        <f>F35</f>
        <v>150259.99999999997</v>
      </c>
    </row>
    <row r="15" spans="1:9" x14ac:dyDescent="0.25">
      <c r="B15" t="s">
        <v>38</v>
      </c>
      <c r="F15" s="70">
        <f>F7+F3</f>
        <v>455530</v>
      </c>
    </row>
    <row r="16" spans="1:9" ht="16.5" thickBot="1" x14ac:dyDescent="0.3">
      <c r="B16" s="71" t="s">
        <v>39</v>
      </c>
      <c r="C16" s="71"/>
      <c r="D16" s="71"/>
      <c r="E16" s="71"/>
      <c r="F16" s="72">
        <f>F14+F15</f>
        <v>605790</v>
      </c>
    </row>
    <row r="18" spans="1:9" ht="16.5" thickBot="1" x14ac:dyDescent="0.3">
      <c r="B18" s="73" t="s">
        <v>40</v>
      </c>
      <c r="C18" s="73"/>
      <c r="D18" s="73"/>
      <c r="E18" s="73"/>
      <c r="F18" s="73"/>
      <c r="G18" s="74" t="s">
        <v>41</v>
      </c>
      <c r="H18" s="74" t="s">
        <v>42</v>
      </c>
    </row>
    <row r="19" spans="1:9" x14ac:dyDescent="0.25">
      <c r="B19" s="68" t="s">
        <v>43</v>
      </c>
      <c r="C19" s="68"/>
      <c r="D19" s="68"/>
      <c r="E19" s="68"/>
      <c r="F19" s="68"/>
      <c r="G19" s="75">
        <f>H25*0.21</f>
        <v>609000</v>
      </c>
      <c r="H19" s="155">
        <v>0.21</v>
      </c>
      <c r="I19" s="49"/>
    </row>
    <row r="20" spans="1:9" x14ac:dyDescent="0.25">
      <c r="B20" s="76" t="s">
        <v>44</v>
      </c>
      <c r="C20" s="49"/>
      <c r="D20" s="49"/>
      <c r="E20" s="49"/>
      <c r="F20" s="49"/>
      <c r="G20" s="77">
        <f>F7</f>
        <v>11290</v>
      </c>
      <c r="H20" s="153">
        <f t="shared" ref="H20:H21" si="0">G20/$H$25</f>
        <v>3.8931034482758619E-3</v>
      </c>
      <c r="I20" s="49"/>
    </row>
    <row r="21" spans="1:9" x14ac:dyDescent="0.25">
      <c r="B21" s="68" t="s">
        <v>98</v>
      </c>
      <c r="C21" s="68"/>
      <c r="D21" s="68"/>
      <c r="E21" s="68"/>
      <c r="F21" s="68"/>
      <c r="G21" s="78">
        <f>H31</f>
        <v>-14500</v>
      </c>
      <c r="H21" s="162">
        <f t="shared" si="0"/>
        <v>-5.0000000000000001E-3</v>
      </c>
      <c r="I21" s="49"/>
    </row>
    <row r="22" spans="1:9" ht="16.5" thickBot="1" x14ac:dyDescent="0.3">
      <c r="B22" s="73" t="s">
        <v>45</v>
      </c>
      <c r="C22" s="73"/>
      <c r="D22" s="73"/>
      <c r="E22" s="73"/>
      <c r="F22" s="73"/>
      <c r="G22" s="79">
        <f>SUM(G19:G21)</f>
        <v>605790</v>
      </c>
      <c r="H22" s="154">
        <f>SUM(H19:H21)</f>
        <v>0.20889310344827586</v>
      </c>
      <c r="I22" s="49"/>
    </row>
    <row r="24" spans="1:9" x14ac:dyDescent="0.25">
      <c r="B24" s="80" t="s">
        <v>46</v>
      </c>
      <c r="C24" s="80"/>
      <c r="D24" s="81"/>
      <c r="E24" s="81"/>
      <c r="F24" s="81"/>
      <c r="G24" s="81"/>
      <c r="H24" s="81"/>
    </row>
    <row r="25" spans="1:9" x14ac:dyDescent="0.25">
      <c r="A25" s="49"/>
      <c r="B25" s="81" t="s">
        <v>47</v>
      </c>
      <c r="C25" s="81"/>
      <c r="D25" s="81"/>
      <c r="E25" s="81"/>
      <c r="F25" s="81"/>
      <c r="G25" s="81"/>
      <c r="H25" s="82">
        <v>2900000</v>
      </c>
    </row>
    <row r="26" spans="1:9" x14ac:dyDescent="0.25">
      <c r="A26" s="49"/>
      <c r="B26" s="81" t="s">
        <v>161</v>
      </c>
      <c r="C26" s="81"/>
      <c r="D26" s="81"/>
      <c r="E26" s="81"/>
      <c r="F26" s="81"/>
      <c r="G26" s="81"/>
      <c r="H26" s="83">
        <f>-G4/0.21</f>
        <v>-85914.285714285725</v>
      </c>
    </row>
    <row r="27" spans="1:9" x14ac:dyDescent="0.25">
      <c r="A27" s="49"/>
      <c r="B27" s="81" t="s">
        <v>162</v>
      </c>
      <c r="C27" s="81"/>
      <c r="D27" s="81"/>
      <c r="E27" s="81"/>
      <c r="F27" s="81"/>
      <c r="G27" s="81"/>
      <c r="H27" s="84">
        <f>-G5/0.21</f>
        <v>-2029514.2857142857</v>
      </c>
    </row>
    <row r="28" spans="1:9" x14ac:dyDescent="0.25">
      <c r="A28" s="49"/>
      <c r="B28" s="81" t="s">
        <v>48</v>
      </c>
      <c r="C28" s="81"/>
      <c r="D28" s="81"/>
      <c r="E28" s="81"/>
      <c r="F28" s="81"/>
      <c r="G28" s="81"/>
      <c r="H28" s="85">
        <f>SUM(H25:H27)</f>
        <v>784571.42857142841</v>
      </c>
    </row>
    <row r="29" spans="1:9" x14ac:dyDescent="0.25">
      <c r="A29" s="49"/>
      <c r="B29" s="81" t="s">
        <v>49</v>
      </c>
      <c r="C29" s="81"/>
      <c r="D29" s="81"/>
      <c r="E29" s="81"/>
      <c r="F29" s="81"/>
      <c r="G29" s="81"/>
      <c r="H29" s="86">
        <v>0.21</v>
      </c>
    </row>
    <row r="30" spans="1:9" x14ac:dyDescent="0.25">
      <c r="A30" s="49"/>
      <c r="B30" s="81" t="s">
        <v>50</v>
      </c>
      <c r="C30" s="81"/>
      <c r="D30" s="81"/>
      <c r="E30" s="81"/>
      <c r="F30" s="81"/>
      <c r="G30" s="81"/>
      <c r="H30" s="82">
        <f>H28*H29</f>
        <v>164759.99999999997</v>
      </c>
    </row>
    <row r="31" spans="1:9" x14ac:dyDescent="0.25">
      <c r="A31" s="49"/>
      <c r="B31" s="81" t="s">
        <v>51</v>
      </c>
      <c r="C31" s="81"/>
      <c r="D31" s="81"/>
      <c r="E31" s="81"/>
      <c r="F31" s="81"/>
      <c r="G31" s="81"/>
      <c r="H31" s="84">
        <v>-14500</v>
      </c>
    </row>
    <row r="32" spans="1:9" ht="16.5" thickBot="1" x14ac:dyDescent="0.3">
      <c r="A32" s="49"/>
      <c r="B32" s="81" t="s">
        <v>52</v>
      </c>
      <c r="C32" s="81"/>
      <c r="D32" s="81"/>
      <c r="E32" s="81"/>
      <c r="F32" s="81"/>
      <c r="G32" s="81"/>
      <c r="H32" s="87">
        <f>H30+H31</f>
        <v>150259.99999999997</v>
      </c>
    </row>
    <row r="33" spans="1:8" ht="16.5" thickTop="1" x14ac:dyDescent="0.25">
      <c r="A33" s="49"/>
      <c r="B33" s="81"/>
      <c r="C33" s="81"/>
      <c r="D33" s="81"/>
      <c r="E33" s="81"/>
      <c r="F33" s="81"/>
      <c r="G33" s="81"/>
      <c r="H33" s="81"/>
    </row>
    <row r="34" spans="1:8" x14ac:dyDescent="0.25">
      <c r="A34" s="49"/>
      <c r="B34" s="81" t="s">
        <v>163</v>
      </c>
      <c r="C34" s="81"/>
      <c r="D34" s="81"/>
      <c r="E34" s="81"/>
      <c r="F34" s="81"/>
      <c r="G34" s="81"/>
      <c r="H34" s="81"/>
    </row>
    <row r="35" spans="1:8" x14ac:dyDescent="0.25">
      <c r="A35" s="49"/>
      <c r="B35" s="81" t="s">
        <v>3</v>
      </c>
      <c r="C35" s="81"/>
      <c r="D35" s="81"/>
      <c r="E35" s="81"/>
      <c r="F35" s="82">
        <f>G36</f>
        <v>150259.99999999997</v>
      </c>
      <c r="G35" s="82"/>
      <c r="H35" s="81"/>
    </row>
    <row r="36" spans="1:8" x14ac:dyDescent="0.25">
      <c r="A36" s="49"/>
      <c r="B36" s="81"/>
      <c r="C36" s="81" t="s">
        <v>52</v>
      </c>
      <c r="D36" s="81"/>
      <c r="E36" s="81"/>
      <c r="F36" s="82"/>
      <c r="G36" s="82">
        <f>H32</f>
        <v>150259.99999999997</v>
      </c>
      <c r="H36" s="81"/>
    </row>
    <row r="37" spans="1:8" x14ac:dyDescent="0.25">
      <c r="A37" s="49"/>
    </row>
  </sheetData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workbookViewId="0"/>
  </sheetViews>
  <sheetFormatPr defaultColWidth="8.875" defaultRowHeight="15.75" x14ac:dyDescent="0.25"/>
  <cols>
    <col min="1" max="1" width="4.125" customWidth="1"/>
  </cols>
  <sheetData>
    <row r="1" spans="1:9" x14ac:dyDescent="0.25">
      <c r="A1" s="67" t="s">
        <v>32</v>
      </c>
      <c r="B1" s="48"/>
      <c r="C1" s="48"/>
      <c r="D1" s="48"/>
      <c r="E1" s="48"/>
      <c r="F1" s="48"/>
      <c r="G1" s="48"/>
      <c r="H1" s="48"/>
      <c r="I1" s="48"/>
    </row>
    <row r="2" spans="1:9" ht="63" customHeight="1" x14ac:dyDescent="0.25">
      <c r="A2" s="271" t="s">
        <v>142</v>
      </c>
      <c r="B2" s="271"/>
      <c r="C2" s="271"/>
      <c r="D2" s="271"/>
      <c r="E2" s="271"/>
      <c r="F2" s="271"/>
      <c r="G2" s="271"/>
      <c r="H2" s="271"/>
      <c r="I2" s="271"/>
    </row>
    <row r="3" spans="1:9" x14ac:dyDescent="0.25">
      <c r="A3" s="95" t="s">
        <v>55</v>
      </c>
      <c r="B3" t="s">
        <v>56</v>
      </c>
    </row>
    <row r="4" spans="1:9" ht="30.95" customHeight="1" x14ac:dyDescent="0.25">
      <c r="A4" s="95" t="s">
        <v>55</v>
      </c>
      <c r="B4" s="272" t="s">
        <v>57</v>
      </c>
      <c r="C4" s="272"/>
      <c r="D4" s="272"/>
      <c r="E4" s="272"/>
      <c r="F4" s="272"/>
      <c r="G4" s="272"/>
      <c r="H4" s="272"/>
      <c r="I4" s="272"/>
    </row>
    <row r="5" spans="1:9" x14ac:dyDescent="0.25">
      <c r="A5" s="95" t="s">
        <v>55</v>
      </c>
      <c r="B5" t="s">
        <v>58</v>
      </c>
    </row>
    <row r="6" spans="1:9" x14ac:dyDescent="0.25">
      <c r="A6" s="95" t="s">
        <v>55</v>
      </c>
      <c r="B6" t="s">
        <v>59</v>
      </c>
    </row>
    <row r="7" spans="1:9" ht="30" customHeight="1" x14ac:dyDescent="0.25">
      <c r="A7" s="95" t="s">
        <v>55</v>
      </c>
      <c r="B7" s="272" t="s">
        <v>60</v>
      </c>
      <c r="C7" s="272"/>
      <c r="D7" s="272"/>
      <c r="E7" s="272"/>
      <c r="F7" s="272"/>
      <c r="G7" s="272"/>
      <c r="H7" s="272"/>
      <c r="I7" s="272"/>
    </row>
    <row r="8" spans="1:9" ht="30.95" customHeight="1" x14ac:dyDescent="0.25">
      <c r="A8" s="95" t="s">
        <v>55</v>
      </c>
      <c r="B8" s="272" t="s">
        <v>61</v>
      </c>
      <c r="C8" s="272"/>
      <c r="D8" s="272"/>
      <c r="E8" s="272"/>
      <c r="F8" s="272"/>
      <c r="G8" s="272"/>
      <c r="H8" s="272"/>
      <c r="I8" s="272"/>
    </row>
    <row r="9" spans="1:9" ht="17.100000000000001" customHeight="1" x14ac:dyDescent="0.25">
      <c r="A9" s="95" t="s">
        <v>55</v>
      </c>
      <c r="B9" s="273" t="s">
        <v>62</v>
      </c>
      <c r="C9" s="273"/>
      <c r="D9" s="273"/>
      <c r="E9" s="273"/>
      <c r="F9" s="273"/>
      <c r="G9" s="273"/>
      <c r="H9" s="273"/>
      <c r="I9" s="273"/>
    </row>
    <row r="10" spans="1:9" ht="32.1" customHeight="1" x14ac:dyDescent="0.25">
      <c r="A10" s="95" t="s">
        <v>55</v>
      </c>
      <c r="B10" s="272" t="s">
        <v>63</v>
      </c>
      <c r="C10" s="272"/>
      <c r="D10" s="272"/>
      <c r="E10" s="272"/>
      <c r="F10" s="272"/>
      <c r="G10" s="272"/>
      <c r="H10" s="272"/>
      <c r="I10" s="272"/>
    </row>
    <row r="11" spans="1:9" ht="33" customHeight="1" x14ac:dyDescent="0.25">
      <c r="A11" s="272" t="s">
        <v>155</v>
      </c>
      <c r="B11" s="272"/>
      <c r="C11" s="272"/>
      <c r="D11" s="272"/>
      <c r="E11" s="272"/>
      <c r="F11" s="272"/>
      <c r="G11" s="272"/>
      <c r="H11" s="272"/>
      <c r="I11" s="272"/>
    </row>
    <row r="13" spans="1:9" ht="47.1" customHeight="1" x14ac:dyDescent="0.25">
      <c r="A13" s="269" t="s">
        <v>143</v>
      </c>
      <c r="B13" s="269"/>
      <c r="C13" s="269"/>
      <c r="D13" s="269"/>
      <c r="E13" s="269"/>
      <c r="F13" s="269"/>
      <c r="G13" s="269"/>
      <c r="H13" s="269"/>
      <c r="I13" s="269"/>
    </row>
  </sheetData>
  <mergeCells count="8">
    <mergeCell ref="A11:I11"/>
    <mergeCell ref="A13:I13"/>
    <mergeCell ref="A2:I2"/>
    <mergeCell ref="B4:I4"/>
    <mergeCell ref="B7:I7"/>
    <mergeCell ref="B8:I8"/>
    <mergeCell ref="B9:I9"/>
    <mergeCell ref="B10:I10"/>
  </mergeCells>
  <phoneticPr fontId="1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45"/>
  <sheetViews>
    <sheetView workbookViewId="0"/>
  </sheetViews>
  <sheetFormatPr defaultColWidth="8.875" defaultRowHeight="15.75" x14ac:dyDescent="0.25"/>
  <cols>
    <col min="4" max="4" width="8.875" customWidth="1"/>
    <col min="5" max="6" width="12.125" bestFit="1" customWidth="1"/>
    <col min="7" max="7" width="9.625" bestFit="1" customWidth="1"/>
    <col min="9" max="9" width="3.125" customWidth="1"/>
  </cols>
  <sheetData>
    <row r="1" spans="1:9" x14ac:dyDescent="0.25">
      <c r="A1" s="96" t="s">
        <v>184</v>
      </c>
      <c r="B1" s="97"/>
      <c r="C1" s="97"/>
      <c r="D1" s="97"/>
      <c r="E1" s="97"/>
      <c r="F1" s="97"/>
      <c r="G1" s="97"/>
      <c r="H1" s="97"/>
      <c r="I1" s="97"/>
    </row>
    <row r="3" spans="1:9" ht="16.5" thickBot="1" x14ac:dyDescent="0.3">
      <c r="A3" s="52" t="s">
        <v>36</v>
      </c>
      <c r="B3" s="52"/>
      <c r="C3" s="52"/>
      <c r="D3" s="52"/>
      <c r="E3" s="52"/>
    </row>
    <row r="4" spans="1:9" x14ac:dyDescent="0.25">
      <c r="A4" s="54" t="s">
        <v>37</v>
      </c>
      <c r="B4" s="54"/>
      <c r="C4" s="54"/>
      <c r="D4" s="54"/>
      <c r="E4" s="89">
        <f>E32-F45</f>
        <v>73028.899999999994</v>
      </c>
    </row>
    <row r="5" spans="1:9" x14ac:dyDescent="0.25">
      <c r="A5" t="s">
        <v>38</v>
      </c>
      <c r="E5" s="70">
        <f>E35-F42</f>
        <v>-27866.040000000008</v>
      </c>
    </row>
    <row r="6" spans="1:9" ht="16.5" thickBot="1" x14ac:dyDescent="0.3">
      <c r="A6" s="90" t="s">
        <v>45</v>
      </c>
      <c r="B6" s="90"/>
      <c r="C6" s="90"/>
      <c r="D6" s="90"/>
      <c r="E6" s="91">
        <f>E4+E5</f>
        <v>45162.859999999986</v>
      </c>
    </row>
    <row r="9" spans="1:9" ht="16.5" thickBot="1" x14ac:dyDescent="0.3">
      <c r="A9" s="73" t="s">
        <v>40</v>
      </c>
      <c r="B9" s="73"/>
      <c r="C9" s="73"/>
      <c r="D9" s="73"/>
      <c r="E9" s="74" t="s">
        <v>41</v>
      </c>
      <c r="F9" s="74" t="s">
        <v>42</v>
      </c>
    </row>
    <row r="10" spans="1:9" x14ac:dyDescent="0.25">
      <c r="A10" s="54" t="s">
        <v>43</v>
      </c>
      <c r="B10" s="54"/>
      <c r="C10" s="54"/>
      <c r="D10" s="54"/>
      <c r="E10" s="92">
        <f>E18*0.21</f>
        <v>172320.96</v>
      </c>
      <c r="F10" s="156">
        <f>E10/$E$18</f>
        <v>0.21</v>
      </c>
    </row>
    <row r="11" spans="1:9" x14ac:dyDescent="0.25">
      <c r="A11" s="76" t="s">
        <v>44</v>
      </c>
      <c r="B11" s="49"/>
      <c r="C11" s="49"/>
      <c r="D11" s="49"/>
      <c r="E11" s="77">
        <f>-F42</f>
        <v>-142500</v>
      </c>
      <c r="F11" s="158">
        <f t="shared" ref="F11:F14" si="0">E11/$E$18</f>
        <v>-0.17365850329524626</v>
      </c>
    </row>
    <row r="12" spans="1:9" x14ac:dyDescent="0.25">
      <c r="A12" s="54" t="s">
        <v>64</v>
      </c>
      <c r="B12" s="54"/>
      <c r="C12" s="54"/>
      <c r="D12" s="54"/>
      <c r="E12" s="94">
        <f>(E19+E22+E24)*0.21</f>
        <v>18141.899999999998</v>
      </c>
      <c r="F12" s="157">
        <f>E12/$E$18</f>
        <v>2.2108738252154581E-2</v>
      </c>
    </row>
    <row r="13" spans="1:9" x14ac:dyDescent="0.25">
      <c r="A13" s="76" t="s">
        <v>65</v>
      </c>
      <c r="E13" s="98">
        <f>-20000*0.14</f>
        <v>-2800.0000000000005</v>
      </c>
      <c r="F13" s="158">
        <f>E13/$E$18</f>
        <v>-3.4122372577311553E-3</v>
      </c>
    </row>
    <row r="14" spans="1:9" ht="16.5" thickBot="1" x14ac:dyDescent="0.3">
      <c r="A14" s="90" t="s">
        <v>45</v>
      </c>
      <c r="B14" s="90"/>
      <c r="C14" s="90"/>
      <c r="D14" s="90"/>
      <c r="E14" s="99">
        <f>SUM(E10:E13)</f>
        <v>45162.859999999986</v>
      </c>
      <c r="F14" s="159">
        <f t="shared" si="0"/>
        <v>5.5037997699177145E-2</v>
      </c>
    </row>
    <row r="17" spans="1:9" x14ac:dyDescent="0.25">
      <c r="A17" s="80" t="s">
        <v>66</v>
      </c>
      <c r="B17" s="80"/>
      <c r="C17" s="81"/>
      <c r="D17" s="81"/>
      <c r="E17" s="81"/>
      <c r="F17" s="81"/>
      <c r="G17" s="81"/>
      <c r="H17" s="81"/>
      <c r="I17" s="81"/>
    </row>
    <row r="18" spans="1:9" x14ac:dyDescent="0.25">
      <c r="A18" s="81" t="s">
        <v>47</v>
      </c>
      <c r="B18" s="81"/>
      <c r="C18" s="81"/>
      <c r="D18" s="81"/>
      <c r="E18" s="82">
        <v>820576</v>
      </c>
      <c r="F18" s="81"/>
      <c r="G18" s="81"/>
      <c r="H18" s="81"/>
      <c r="I18" s="81"/>
    </row>
    <row r="19" spans="1:9" x14ac:dyDescent="0.25">
      <c r="A19" s="81" t="s">
        <v>164</v>
      </c>
      <c r="B19" s="81"/>
      <c r="C19" s="81"/>
      <c r="D19" s="81"/>
      <c r="E19" s="83">
        <f>28780*0.5</f>
        <v>14390</v>
      </c>
      <c r="F19" s="81" t="s">
        <v>67</v>
      </c>
      <c r="G19" s="81"/>
      <c r="H19" s="81"/>
      <c r="I19" s="81"/>
    </row>
    <row r="20" spans="1:9" x14ac:dyDescent="0.25">
      <c r="A20" s="81" t="s">
        <v>165</v>
      </c>
      <c r="B20" s="81"/>
      <c r="C20" s="81"/>
      <c r="D20" s="81"/>
      <c r="E20" s="83">
        <f>89010-12586</f>
        <v>76424</v>
      </c>
      <c r="F20" s="81" t="s">
        <v>102</v>
      </c>
      <c r="G20" s="81"/>
      <c r="H20" s="81"/>
      <c r="I20" s="81"/>
    </row>
    <row r="21" spans="1:9" x14ac:dyDescent="0.25">
      <c r="A21" s="81" t="s">
        <v>166</v>
      </c>
      <c r="B21" s="81"/>
      <c r="C21" s="81"/>
      <c r="D21" s="81"/>
      <c r="E21" s="83">
        <f>73500</f>
        <v>73500</v>
      </c>
      <c r="F21" s="81" t="s">
        <v>102</v>
      </c>
      <c r="G21" s="81"/>
      <c r="H21" s="81"/>
      <c r="I21" s="81"/>
    </row>
    <row r="22" spans="1:9" x14ac:dyDescent="0.25">
      <c r="A22" s="81" t="s">
        <v>68</v>
      </c>
      <c r="B22" s="81"/>
      <c r="C22" s="81"/>
      <c r="D22" s="81"/>
      <c r="E22" s="83">
        <v>22000</v>
      </c>
      <c r="F22" s="81" t="s">
        <v>67</v>
      </c>
      <c r="G22" s="81"/>
      <c r="H22" s="81"/>
      <c r="I22" s="81"/>
    </row>
    <row r="23" spans="1:9" x14ac:dyDescent="0.25">
      <c r="A23" s="81" t="s">
        <v>69</v>
      </c>
      <c r="B23" s="81"/>
      <c r="C23" s="81"/>
      <c r="D23" s="81"/>
      <c r="E23" s="83">
        <f>259300-982000</f>
        <v>-722700</v>
      </c>
      <c r="F23" s="81" t="s">
        <v>101</v>
      </c>
      <c r="G23" s="81"/>
      <c r="H23" s="81"/>
      <c r="I23" s="81"/>
    </row>
    <row r="24" spans="1:9" x14ac:dyDescent="0.25">
      <c r="A24" s="81" t="s">
        <v>70</v>
      </c>
      <c r="B24" s="81"/>
      <c r="C24" s="81"/>
      <c r="D24" s="81"/>
      <c r="E24" s="100">
        <v>50000</v>
      </c>
      <c r="F24" s="81" t="s">
        <v>67</v>
      </c>
      <c r="G24" s="81"/>
      <c r="H24" s="81"/>
      <c r="I24" s="81"/>
    </row>
    <row r="25" spans="1:9" x14ac:dyDescent="0.25">
      <c r="A25" s="81" t="s">
        <v>71</v>
      </c>
      <c r="B25" s="81"/>
      <c r="C25" s="81"/>
      <c r="D25" s="81"/>
      <c r="E25" s="100">
        <v>12000</v>
      </c>
      <c r="F25" s="81" t="s">
        <v>100</v>
      </c>
      <c r="G25" s="81"/>
      <c r="H25" s="81"/>
      <c r="I25" s="81"/>
    </row>
    <row r="26" spans="1:9" x14ac:dyDescent="0.25">
      <c r="A26" s="81" t="s">
        <v>72</v>
      </c>
      <c r="B26" s="81"/>
      <c r="C26" s="81"/>
      <c r="D26" s="81"/>
      <c r="E26" s="84">
        <v>34900</v>
      </c>
      <c r="F26" s="81" t="s">
        <v>99</v>
      </c>
      <c r="G26" s="81"/>
      <c r="H26" s="81"/>
      <c r="I26" s="81"/>
    </row>
    <row r="27" spans="1:9" x14ac:dyDescent="0.25">
      <c r="A27" s="81" t="s">
        <v>48</v>
      </c>
      <c r="B27" s="81"/>
      <c r="C27" s="81"/>
      <c r="D27" s="81"/>
      <c r="E27" s="85">
        <f>SUM(E18:E26)</f>
        <v>381090</v>
      </c>
      <c r="F27" s="81"/>
      <c r="G27" s="81"/>
      <c r="H27" s="81"/>
      <c r="I27" s="81"/>
    </row>
    <row r="28" spans="1:9" x14ac:dyDescent="0.25">
      <c r="A28" s="81" t="s">
        <v>49</v>
      </c>
      <c r="B28" s="81"/>
      <c r="C28" s="81"/>
      <c r="D28" s="81"/>
      <c r="E28" s="86">
        <v>0.21</v>
      </c>
      <c r="F28" s="81"/>
      <c r="G28" s="81"/>
      <c r="H28" s="81"/>
      <c r="I28" s="81"/>
    </row>
    <row r="29" spans="1:9" x14ac:dyDescent="0.25">
      <c r="A29" s="81" t="s">
        <v>52</v>
      </c>
      <c r="B29" s="81"/>
      <c r="C29" s="81"/>
      <c r="D29" s="81"/>
      <c r="E29" s="82">
        <f>E27*E28</f>
        <v>80028.899999999994</v>
      </c>
      <c r="F29" s="81"/>
      <c r="G29" s="81"/>
      <c r="H29" s="81"/>
      <c r="I29" s="81"/>
    </row>
    <row r="30" spans="1:9" x14ac:dyDescent="0.25">
      <c r="A30" s="81"/>
      <c r="B30" s="81"/>
      <c r="C30" s="81"/>
      <c r="D30" s="81"/>
      <c r="E30" s="81"/>
      <c r="F30" s="81"/>
      <c r="G30" s="81"/>
      <c r="H30" s="81"/>
      <c r="I30" s="81"/>
    </row>
    <row r="31" spans="1:9" x14ac:dyDescent="0.25">
      <c r="A31" s="81" t="s">
        <v>73</v>
      </c>
      <c r="B31" s="81"/>
      <c r="C31" s="81"/>
      <c r="D31" s="81"/>
      <c r="E31" s="81"/>
      <c r="F31" s="81"/>
      <c r="G31" s="81"/>
      <c r="H31" s="81"/>
      <c r="I31" s="81"/>
    </row>
    <row r="32" spans="1:9" x14ac:dyDescent="0.25">
      <c r="A32" s="81" t="s">
        <v>3</v>
      </c>
      <c r="B32" s="81"/>
      <c r="C32" s="81"/>
      <c r="D32" s="81"/>
      <c r="E32" s="82">
        <f>F33</f>
        <v>80028.899999999994</v>
      </c>
      <c r="F32" s="82"/>
      <c r="G32" s="81"/>
      <c r="H32" s="81"/>
      <c r="I32" s="81"/>
    </row>
    <row r="33" spans="1:9" x14ac:dyDescent="0.25">
      <c r="A33" s="81"/>
      <c r="B33" s="81" t="s">
        <v>52</v>
      </c>
      <c r="C33" s="81"/>
      <c r="D33" s="81"/>
      <c r="E33" s="82"/>
      <c r="F33" s="82">
        <f>E29</f>
        <v>80028.899999999994</v>
      </c>
      <c r="G33" s="81"/>
      <c r="H33" s="81"/>
      <c r="I33" s="81"/>
    </row>
    <row r="34" spans="1:9" x14ac:dyDescent="0.25">
      <c r="A34" s="81"/>
      <c r="B34" s="81"/>
      <c r="C34" s="81"/>
      <c r="D34" s="81"/>
      <c r="E34" s="82"/>
      <c r="F34" s="82"/>
      <c r="G34" s="81"/>
      <c r="H34" s="81"/>
      <c r="I34" s="81"/>
    </row>
    <row r="35" spans="1:9" x14ac:dyDescent="0.25">
      <c r="A35" s="81" t="s">
        <v>8</v>
      </c>
      <c r="B35" s="81"/>
      <c r="C35" s="81"/>
      <c r="D35" s="81"/>
      <c r="E35" s="101">
        <f>F37-E36</f>
        <v>114633.95999999999</v>
      </c>
      <c r="F35" s="81"/>
      <c r="G35" s="81"/>
      <c r="H35" s="81"/>
      <c r="I35" s="81"/>
    </row>
    <row r="36" spans="1:9" x14ac:dyDescent="0.25">
      <c r="A36" s="81" t="s">
        <v>167</v>
      </c>
      <c r="B36" s="81"/>
      <c r="C36" s="81"/>
      <c r="D36" s="81"/>
      <c r="E36" s="82">
        <f>(E20+E21+14900)*0.21</f>
        <v>34613.040000000001</v>
      </c>
      <c r="F36" s="81"/>
      <c r="G36" s="81"/>
      <c r="H36" s="81"/>
      <c r="I36" s="81"/>
    </row>
    <row r="37" spans="1:9" x14ac:dyDescent="0.25">
      <c r="A37" s="81"/>
      <c r="B37" s="81" t="s">
        <v>169</v>
      </c>
      <c r="C37" s="81"/>
      <c r="D37" s="81"/>
      <c r="E37" s="81"/>
      <c r="F37" s="82">
        <f>-(E23+E25)*0.21</f>
        <v>149247</v>
      </c>
      <c r="G37" s="81"/>
      <c r="H37" s="81"/>
      <c r="I37" s="81"/>
    </row>
    <row r="38" spans="1:9" x14ac:dyDescent="0.25">
      <c r="A38" s="81" t="s">
        <v>168</v>
      </c>
      <c r="B38" s="81"/>
      <c r="C38" s="81"/>
      <c r="D38" s="81"/>
      <c r="E38" s="81"/>
      <c r="F38" s="82"/>
      <c r="G38" s="81"/>
      <c r="H38" s="81"/>
      <c r="I38" s="81"/>
    </row>
    <row r="39" spans="1:9" x14ac:dyDescent="0.25">
      <c r="A39" s="81" t="s">
        <v>170</v>
      </c>
      <c r="B39" s="81"/>
      <c r="C39" s="81"/>
      <c r="D39" s="81"/>
      <c r="E39" s="81"/>
      <c r="F39" s="82"/>
      <c r="G39" s="81"/>
      <c r="H39" s="81"/>
      <c r="I39" s="81"/>
    </row>
    <row r="40" spans="1:9" x14ac:dyDescent="0.25">
      <c r="A40" s="81"/>
      <c r="B40" s="81"/>
      <c r="C40" s="81"/>
      <c r="D40" s="81"/>
      <c r="E40" s="81"/>
      <c r="F40" s="81"/>
      <c r="G40" s="81"/>
      <c r="H40" s="81"/>
      <c r="I40" s="81"/>
    </row>
    <row r="41" spans="1:9" x14ac:dyDescent="0.25">
      <c r="A41" s="81" t="s">
        <v>11</v>
      </c>
      <c r="B41" s="81"/>
      <c r="C41" s="81"/>
      <c r="D41" s="81"/>
      <c r="E41" s="82">
        <v>142500</v>
      </c>
      <c r="F41" s="82"/>
      <c r="G41" s="81"/>
      <c r="H41" s="81"/>
      <c r="I41" s="81"/>
    </row>
    <row r="42" spans="1:9" x14ac:dyDescent="0.25">
      <c r="A42" s="81"/>
      <c r="B42" s="81" t="s">
        <v>75</v>
      </c>
      <c r="C42" s="81"/>
      <c r="D42" s="81"/>
      <c r="E42" s="82"/>
      <c r="F42" s="82">
        <f>E41</f>
        <v>142500</v>
      </c>
      <c r="G42" s="81"/>
      <c r="H42" s="81"/>
      <c r="I42" s="81"/>
    </row>
    <row r="43" spans="1:9" x14ac:dyDescent="0.25">
      <c r="A43" s="81"/>
      <c r="B43" s="81"/>
      <c r="C43" s="81"/>
      <c r="D43" s="81"/>
      <c r="E43" s="81"/>
      <c r="F43" s="81"/>
      <c r="G43" s="81"/>
      <c r="H43" s="81"/>
      <c r="I43" s="81"/>
    </row>
    <row r="44" spans="1:9" x14ac:dyDescent="0.25">
      <c r="A44" s="81" t="s">
        <v>76</v>
      </c>
      <c r="B44" s="81"/>
      <c r="C44" s="81"/>
      <c r="D44" s="81"/>
      <c r="E44" s="82">
        <f>20000*0.35</f>
        <v>7000</v>
      </c>
      <c r="F44" s="82"/>
      <c r="G44" s="81"/>
      <c r="H44" s="81"/>
      <c r="I44" s="81"/>
    </row>
    <row r="45" spans="1:9" x14ac:dyDescent="0.25">
      <c r="A45" s="81"/>
      <c r="B45" s="81" t="s">
        <v>77</v>
      </c>
      <c r="C45" s="81"/>
      <c r="D45" s="81"/>
      <c r="E45" s="82"/>
      <c r="F45" s="82">
        <f>E44</f>
        <v>7000</v>
      </c>
      <c r="G45" s="81"/>
      <c r="H45" s="81"/>
      <c r="I45" s="81"/>
    </row>
  </sheetData>
  <phoneticPr fontId="13" type="noConversion"/>
  <pageMargins left="0.75" right="0.75" top="1" bottom="1" header="0.5" footer="0.5"/>
  <pageSetup scale="94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"/>
  <sheetViews>
    <sheetView workbookViewId="0">
      <selection sqref="A1:I1"/>
    </sheetView>
  </sheetViews>
  <sheetFormatPr defaultColWidth="11" defaultRowHeight="15.75" x14ac:dyDescent="0.25"/>
  <cols>
    <col min="1" max="9" width="8.625" customWidth="1"/>
  </cols>
  <sheetData>
    <row r="1" spans="1:9" x14ac:dyDescent="0.25">
      <c r="A1" s="270" t="s">
        <v>54</v>
      </c>
      <c r="B1" s="270"/>
      <c r="C1" s="270"/>
      <c r="D1" s="270"/>
      <c r="E1" s="270"/>
      <c r="F1" s="270"/>
      <c r="G1" s="270"/>
      <c r="H1" s="270"/>
      <c r="I1" s="270"/>
    </row>
    <row r="2" spans="1:9" ht="93" customHeight="1" x14ac:dyDescent="0.25">
      <c r="A2" s="271" t="s">
        <v>141</v>
      </c>
      <c r="B2" s="271"/>
      <c r="C2" s="271"/>
      <c r="D2" s="271"/>
      <c r="E2" s="271"/>
      <c r="F2" s="271"/>
      <c r="G2" s="271"/>
      <c r="H2" s="271"/>
      <c r="I2" s="271"/>
    </row>
    <row r="4" spans="1:9" x14ac:dyDescent="0.25">
      <c r="A4" s="67" t="s">
        <v>139</v>
      </c>
      <c r="B4" s="48"/>
      <c r="C4" s="48"/>
      <c r="D4" s="48"/>
      <c r="E4" s="48"/>
      <c r="F4" s="48"/>
      <c r="G4" s="48"/>
      <c r="H4" s="48"/>
      <c r="I4" s="48"/>
    </row>
    <row r="5" spans="1:9" ht="93" customHeight="1" x14ac:dyDescent="0.25">
      <c r="A5" s="271" t="s">
        <v>183</v>
      </c>
      <c r="B5" s="271"/>
      <c r="C5" s="271"/>
      <c r="D5" s="271"/>
      <c r="E5" s="271"/>
      <c r="F5" s="271"/>
      <c r="G5" s="271"/>
      <c r="H5" s="271"/>
      <c r="I5" s="271"/>
    </row>
  </sheetData>
  <mergeCells count="3">
    <mergeCell ref="A1:I1"/>
    <mergeCell ref="A2:I2"/>
    <mergeCell ref="A5:I5"/>
  </mergeCells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2"/>
  <sheetViews>
    <sheetView workbookViewId="0">
      <selection sqref="A1:B1"/>
    </sheetView>
  </sheetViews>
  <sheetFormatPr defaultColWidth="11" defaultRowHeight="15.75" x14ac:dyDescent="0.25"/>
  <cols>
    <col min="1" max="1" width="35.375" customWidth="1"/>
    <col min="2" max="2" width="16.5" customWidth="1"/>
    <col min="3" max="5" width="15.875" bestFit="1" customWidth="1"/>
  </cols>
  <sheetData>
    <row r="1" spans="1:7" x14ac:dyDescent="0.25">
      <c r="A1" s="270" t="s">
        <v>185</v>
      </c>
      <c r="B1" s="270"/>
      <c r="C1" s="274"/>
      <c r="D1" s="274"/>
      <c r="E1" s="274"/>
    </row>
    <row r="2" spans="1:7" s="215" customFormat="1" x14ac:dyDescent="0.25">
      <c r="A2" s="213"/>
      <c r="B2" s="213"/>
      <c r="C2" s="214"/>
      <c r="D2" s="214"/>
      <c r="E2" s="214"/>
    </row>
    <row r="3" spans="1:7" ht="16.5" thickBot="1" x14ac:dyDescent="0.3">
      <c r="A3" s="52" t="s">
        <v>130</v>
      </c>
      <c r="B3" s="175"/>
    </row>
    <row r="4" spans="1:7" x14ac:dyDescent="0.25">
      <c r="A4" s="54" t="s">
        <v>37</v>
      </c>
      <c r="B4" s="176">
        <f>B21</f>
        <v>21000</v>
      </c>
    </row>
    <row r="5" spans="1:7" x14ac:dyDescent="0.25">
      <c r="A5" t="s">
        <v>38</v>
      </c>
      <c r="B5" s="177">
        <f>B22</f>
        <v>-1500</v>
      </c>
    </row>
    <row r="6" spans="1:7" ht="16.5" thickBot="1" x14ac:dyDescent="0.3">
      <c r="A6" s="90" t="s">
        <v>45</v>
      </c>
      <c r="B6" s="178">
        <f>B4+B5</f>
        <v>19500</v>
      </c>
    </row>
    <row r="8" spans="1:7" ht="16.5" thickBot="1" x14ac:dyDescent="0.3">
      <c r="A8" s="73" t="s">
        <v>131</v>
      </c>
      <c r="B8" s="74" t="s">
        <v>41</v>
      </c>
      <c r="C8" s="74" t="s">
        <v>42</v>
      </c>
      <c r="D8" s="21"/>
      <c r="E8" s="21"/>
    </row>
    <row r="9" spans="1:7" x14ac:dyDescent="0.25">
      <c r="A9" s="180" t="s">
        <v>43</v>
      </c>
      <c r="B9" s="174">
        <f>B17*B20</f>
        <v>18900</v>
      </c>
      <c r="C9" s="183">
        <f>B9/B17</f>
        <v>0.21</v>
      </c>
      <c r="D9" s="21"/>
    </row>
    <row r="10" spans="1:7" ht="18" x14ac:dyDescent="0.4">
      <c r="A10" s="216" t="s">
        <v>118</v>
      </c>
      <c r="B10" s="181">
        <f>B18*(0.21-0.15)</f>
        <v>600</v>
      </c>
      <c r="C10" s="184">
        <f>B10/B17</f>
        <v>6.6666666666666671E-3</v>
      </c>
      <c r="D10" s="21"/>
      <c r="G10" s="21"/>
    </row>
    <row r="11" spans="1:7" ht="18.75" thickBot="1" x14ac:dyDescent="0.45">
      <c r="A11" s="217" t="s">
        <v>119</v>
      </c>
      <c r="B11" s="218">
        <f>B9+B10</f>
        <v>19500</v>
      </c>
      <c r="C11" s="219">
        <f>C9+C10</f>
        <v>0.21666666666666665</v>
      </c>
      <c r="D11" s="21"/>
      <c r="G11" s="21"/>
    </row>
    <row r="12" spans="1:7" ht="18" x14ac:dyDescent="0.4">
      <c r="A12" s="202"/>
      <c r="B12" s="191"/>
      <c r="C12" s="203"/>
      <c r="D12" s="191"/>
      <c r="E12" s="191"/>
    </row>
    <row r="13" spans="1:7" ht="18" x14ac:dyDescent="0.4">
      <c r="A13" s="202"/>
      <c r="B13" s="191"/>
      <c r="C13" s="275" t="s">
        <v>171</v>
      </c>
      <c r="D13" s="275"/>
      <c r="E13" s="275"/>
    </row>
    <row r="14" spans="1:7" x14ac:dyDescent="0.25">
      <c r="B14" s="172" t="s">
        <v>123</v>
      </c>
      <c r="C14" s="242" t="s">
        <v>122</v>
      </c>
      <c r="D14" s="243" t="s">
        <v>121</v>
      </c>
      <c r="E14" s="243" t="s">
        <v>120</v>
      </c>
    </row>
    <row r="15" spans="1:7" x14ac:dyDescent="0.25">
      <c r="A15" t="s">
        <v>115</v>
      </c>
      <c r="B15" s="192">
        <v>100000</v>
      </c>
      <c r="C15" s="237">
        <v>100000</v>
      </c>
      <c r="D15" s="233">
        <v>100000</v>
      </c>
      <c r="E15" s="233">
        <v>100000</v>
      </c>
    </row>
    <row r="16" spans="1:7" ht="18" x14ac:dyDescent="0.4">
      <c r="A16" s="173" t="s">
        <v>116</v>
      </c>
      <c r="B16" s="193">
        <v>-10000</v>
      </c>
      <c r="C16" s="241">
        <v>0</v>
      </c>
      <c r="D16" s="235">
        <v>0</v>
      </c>
      <c r="E16" s="235">
        <v>0</v>
      </c>
    </row>
    <row r="17" spans="1:5" x14ac:dyDescent="0.25">
      <c r="A17" t="s">
        <v>117</v>
      </c>
      <c r="B17" s="192">
        <f>B15+B16</f>
        <v>90000</v>
      </c>
      <c r="C17" s="237">
        <f t="shared" ref="C17:E17" si="0">C15-C16</f>
        <v>100000</v>
      </c>
      <c r="D17" s="233">
        <f t="shared" si="0"/>
        <v>100000</v>
      </c>
      <c r="E17" s="233">
        <f t="shared" si="0"/>
        <v>100000</v>
      </c>
    </row>
    <row r="18" spans="1:5" ht="18" x14ac:dyDescent="0.4">
      <c r="A18" s="173" t="s">
        <v>124</v>
      </c>
      <c r="B18" s="194">
        <v>10000</v>
      </c>
      <c r="C18" s="244">
        <v>-1000</v>
      </c>
      <c r="D18" s="234">
        <v>-3000</v>
      </c>
      <c r="E18" s="234">
        <v>-6000</v>
      </c>
    </row>
    <row r="19" spans="1:5" x14ac:dyDescent="0.25">
      <c r="A19" t="s">
        <v>125</v>
      </c>
      <c r="B19" s="192">
        <f>B17+B18</f>
        <v>100000</v>
      </c>
      <c r="C19" s="237">
        <f t="shared" ref="C19:E19" si="1">C17+C18</f>
        <v>99000</v>
      </c>
      <c r="D19" s="233">
        <f t="shared" si="1"/>
        <v>97000</v>
      </c>
      <c r="E19" s="233">
        <f t="shared" si="1"/>
        <v>94000</v>
      </c>
    </row>
    <row r="20" spans="1:5" ht="18" x14ac:dyDescent="0.4">
      <c r="A20" s="173" t="s">
        <v>49</v>
      </c>
      <c r="B20" s="195">
        <v>0.21</v>
      </c>
      <c r="C20" s="236">
        <v>0.15</v>
      </c>
      <c r="D20" s="236">
        <v>0.15</v>
      </c>
      <c r="E20" s="240">
        <v>0.15</v>
      </c>
    </row>
    <row r="21" spans="1:5" x14ac:dyDescent="0.25">
      <c r="A21" t="s">
        <v>126</v>
      </c>
      <c r="B21" s="192">
        <f>B19*B20</f>
        <v>21000</v>
      </c>
      <c r="C21" s="237">
        <f t="shared" ref="C21:E21" si="2">C19*C20</f>
        <v>14850</v>
      </c>
      <c r="D21" s="233">
        <f t="shared" si="2"/>
        <v>14550</v>
      </c>
      <c r="E21" s="233">
        <f t="shared" si="2"/>
        <v>14100</v>
      </c>
    </row>
    <row r="22" spans="1:5" ht="18" x14ac:dyDescent="0.4">
      <c r="A22" s="173" t="s">
        <v>127</v>
      </c>
      <c r="B22" s="193">
        <f>-B18*0.15</f>
        <v>-1500</v>
      </c>
      <c r="C22" s="241">
        <f>-C18*0.15</f>
        <v>150</v>
      </c>
      <c r="D22" s="241">
        <f>-D18*0.15</f>
        <v>450</v>
      </c>
      <c r="E22" s="235">
        <f>-E18*0.15</f>
        <v>900</v>
      </c>
    </row>
    <row r="23" spans="1:5" x14ac:dyDescent="0.25">
      <c r="A23" t="s">
        <v>128</v>
      </c>
      <c r="B23" s="192">
        <f>B21+B22</f>
        <v>19500</v>
      </c>
      <c r="C23" s="237">
        <f t="shared" ref="C23:E23" si="3">C21+C22</f>
        <v>15000</v>
      </c>
      <c r="D23" s="233">
        <f t="shared" si="3"/>
        <v>15000</v>
      </c>
      <c r="E23" s="233">
        <f t="shared" si="3"/>
        <v>15000</v>
      </c>
    </row>
    <row r="24" spans="1:5" x14ac:dyDescent="0.25">
      <c r="B24" s="196"/>
      <c r="C24" s="245"/>
      <c r="D24" s="238"/>
      <c r="E24" s="238"/>
    </row>
    <row r="25" spans="1:5" x14ac:dyDescent="0.25">
      <c r="A25" t="s">
        <v>129</v>
      </c>
      <c r="B25" s="197">
        <f>B23/B17</f>
        <v>0.21666666666666667</v>
      </c>
      <c r="C25" s="246">
        <f t="shared" ref="C25:E25" si="4">C23/C17</f>
        <v>0.15</v>
      </c>
      <c r="D25" s="239">
        <f t="shared" si="4"/>
        <v>0.15</v>
      </c>
      <c r="E25" s="239">
        <f t="shared" si="4"/>
        <v>0.15</v>
      </c>
    </row>
    <row r="27" spans="1:5" x14ac:dyDescent="0.25">
      <c r="A27" s="230" t="s">
        <v>172</v>
      </c>
    </row>
    <row r="28" spans="1:5" x14ac:dyDescent="0.25">
      <c r="A28" t="s">
        <v>3</v>
      </c>
      <c r="B28" s="227">
        <f>B19*B20</f>
        <v>21000</v>
      </c>
    </row>
    <row r="29" spans="1:5" x14ac:dyDescent="0.25">
      <c r="A29" t="s">
        <v>173</v>
      </c>
      <c r="B29" s="226">
        <f>B28</f>
        <v>21000</v>
      </c>
    </row>
    <row r="31" spans="1:5" x14ac:dyDescent="0.25">
      <c r="A31" t="s">
        <v>5</v>
      </c>
      <c r="B31" s="228">
        <f>-B16*C20</f>
        <v>1500</v>
      </c>
    </row>
    <row r="32" spans="1:5" x14ac:dyDescent="0.25">
      <c r="A32" t="s">
        <v>53</v>
      </c>
      <c r="B32" s="229">
        <f>B31</f>
        <v>1500</v>
      </c>
    </row>
  </sheetData>
  <mergeCells count="3">
    <mergeCell ref="A1:B1"/>
    <mergeCell ref="C1:E1"/>
    <mergeCell ref="C13:E13"/>
  </mergeCells>
  <pageMargins left="0.75" right="0.75" top="1" bottom="1" header="0.5" footer="0.5"/>
  <pageSetup scale="91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35"/>
  <sheetViews>
    <sheetView workbookViewId="0"/>
  </sheetViews>
  <sheetFormatPr defaultColWidth="11" defaultRowHeight="15.75" x14ac:dyDescent="0.25"/>
  <cols>
    <col min="1" max="1" width="37.125" customWidth="1"/>
    <col min="2" max="2" width="17.625" customWidth="1"/>
    <col min="3" max="3" width="11.875" customWidth="1"/>
    <col min="4" max="4" width="10.5" customWidth="1"/>
    <col min="5" max="5" width="14" customWidth="1"/>
    <col min="6" max="6" width="12.125" customWidth="1"/>
    <col min="7" max="7" width="11" customWidth="1"/>
    <col min="8" max="8" width="12.375" customWidth="1"/>
  </cols>
  <sheetData>
    <row r="1" spans="1:8" x14ac:dyDescent="0.25">
      <c r="A1" s="179" t="s">
        <v>132</v>
      </c>
      <c r="B1" s="48"/>
      <c r="C1" s="48"/>
      <c r="D1" s="48"/>
      <c r="E1" s="48"/>
      <c r="F1" s="48"/>
      <c r="G1" s="48"/>
      <c r="H1" s="48"/>
    </row>
    <row r="2" spans="1:8" s="49" customFormat="1" x14ac:dyDescent="0.25">
      <c r="A2" s="198"/>
      <c r="B2" s="199"/>
      <c r="C2" s="200"/>
      <c r="D2" s="201"/>
      <c r="E2" s="201"/>
      <c r="G2" s="201"/>
      <c r="H2" s="201"/>
    </row>
    <row r="3" spans="1:8" ht="16.5" thickBot="1" x14ac:dyDescent="0.3">
      <c r="A3" s="52" t="s">
        <v>135</v>
      </c>
      <c r="B3" s="175"/>
      <c r="C3" s="182"/>
      <c r="D3" s="182"/>
      <c r="E3" s="182"/>
    </row>
    <row r="4" spans="1:8" x14ac:dyDescent="0.25">
      <c r="A4" s="54" t="s">
        <v>37</v>
      </c>
      <c r="B4" s="176">
        <f>F21</f>
        <v>20790</v>
      </c>
      <c r="C4" s="185"/>
      <c r="D4" s="185"/>
      <c r="E4" s="185"/>
    </row>
    <row r="5" spans="1:8" x14ac:dyDescent="0.25">
      <c r="A5" t="s">
        <v>38</v>
      </c>
      <c r="B5" s="177">
        <f>F22</f>
        <v>750</v>
      </c>
      <c r="C5" s="186"/>
      <c r="D5" s="186"/>
      <c r="E5" s="186"/>
    </row>
    <row r="6" spans="1:8" ht="16.5" thickBot="1" x14ac:dyDescent="0.3">
      <c r="A6" s="90" t="s">
        <v>45</v>
      </c>
      <c r="B6" s="178">
        <f>B4+B5</f>
        <v>21540</v>
      </c>
      <c r="C6" s="187"/>
      <c r="D6" s="187"/>
      <c r="E6" s="187"/>
    </row>
    <row r="8" spans="1:8" ht="16.5" thickBot="1" x14ac:dyDescent="0.3">
      <c r="A8" s="73" t="s">
        <v>136</v>
      </c>
      <c r="B8" s="74" t="s">
        <v>41</v>
      </c>
      <c r="C8" s="74" t="s">
        <v>42</v>
      </c>
      <c r="D8" s="182"/>
      <c r="E8" s="182"/>
      <c r="G8" s="21"/>
      <c r="H8" s="21"/>
    </row>
    <row r="9" spans="1:8" x14ac:dyDescent="0.25">
      <c r="A9" s="180" t="s">
        <v>43</v>
      </c>
      <c r="B9" s="174">
        <f>F17*F20</f>
        <v>21000</v>
      </c>
      <c r="C9" s="183">
        <f>F20</f>
        <v>0.21</v>
      </c>
      <c r="D9" s="189"/>
      <c r="E9" s="189"/>
    </row>
    <row r="10" spans="1:8" ht="18" x14ac:dyDescent="0.4">
      <c r="A10" s="216" t="s">
        <v>118</v>
      </c>
      <c r="B10" s="181">
        <f>E22</f>
        <v>540</v>
      </c>
      <c r="C10" s="184">
        <f>B10/F17</f>
        <v>5.4000000000000003E-3</v>
      </c>
      <c r="D10" s="190"/>
      <c r="E10" s="190"/>
    </row>
    <row r="11" spans="1:8" ht="18.75" thickBot="1" x14ac:dyDescent="0.45">
      <c r="A11" s="217" t="s">
        <v>119</v>
      </c>
      <c r="B11" s="218">
        <f>B9+B10</f>
        <v>21540</v>
      </c>
      <c r="C11" s="219">
        <f>C9+C10</f>
        <v>0.21539999999999998</v>
      </c>
      <c r="D11" s="191"/>
      <c r="E11" s="191"/>
    </row>
    <row r="12" spans="1:8" ht="18" x14ac:dyDescent="0.4">
      <c r="A12" s="202"/>
      <c r="B12" s="191"/>
      <c r="C12" s="203"/>
      <c r="D12" s="191"/>
      <c r="E12" s="191"/>
    </row>
    <row r="13" spans="1:8" x14ac:dyDescent="0.25">
      <c r="A13" s="202"/>
      <c r="B13" s="231" t="s">
        <v>174</v>
      </c>
      <c r="C13" s="277" t="s">
        <v>137</v>
      </c>
      <c r="D13" s="277"/>
      <c r="E13" s="277"/>
      <c r="F13" s="49"/>
      <c r="G13" s="276" t="s">
        <v>175</v>
      </c>
      <c r="H13" s="276"/>
    </row>
    <row r="14" spans="1:8" ht="48.75" customHeight="1" x14ac:dyDescent="0.25">
      <c r="B14" s="232" t="s">
        <v>123</v>
      </c>
      <c r="C14" s="247" t="s">
        <v>133</v>
      </c>
      <c r="D14" s="248" t="s">
        <v>178</v>
      </c>
      <c r="E14" s="249" t="s">
        <v>138</v>
      </c>
      <c r="F14" s="204" t="s">
        <v>134</v>
      </c>
      <c r="G14" s="232" t="s">
        <v>121</v>
      </c>
      <c r="H14" s="232" t="s">
        <v>120</v>
      </c>
    </row>
    <row r="15" spans="1:8" x14ac:dyDescent="0.25">
      <c r="A15" t="s">
        <v>115</v>
      </c>
      <c r="B15" s="233">
        <v>100000</v>
      </c>
      <c r="C15" s="250">
        <v>100000</v>
      </c>
      <c r="D15" s="251"/>
      <c r="E15" s="250"/>
      <c r="F15" s="205">
        <f>C15</f>
        <v>100000</v>
      </c>
      <c r="G15" s="233">
        <v>100000</v>
      </c>
      <c r="H15" s="233">
        <v>100000</v>
      </c>
    </row>
    <row r="16" spans="1:8" ht="18" x14ac:dyDescent="0.4">
      <c r="A16" s="173" t="s">
        <v>116</v>
      </c>
      <c r="B16" s="234">
        <v>-10000</v>
      </c>
      <c r="C16" s="252">
        <v>0</v>
      </c>
      <c r="D16" s="253"/>
      <c r="E16" s="252"/>
      <c r="F16" s="206">
        <f t="shared" ref="F16:F20" si="0">C16</f>
        <v>0</v>
      </c>
      <c r="G16" s="235">
        <v>0</v>
      </c>
      <c r="H16" s="235">
        <v>0</v>
      </c>
    </row>
    <row r="17" spans="1:8" x14ac:dyDescent="0.25">
      <c r="A17" t="s">
        <v>117</v>
      </c>
      <c r="B17" s="233">
        <f>B15+B16</f>
        <v>90000</v>
      </c>
      <c r="C17" s="254">
        <f>C15-C16</f>
        <v>100000</v>
      </c>
      <c r="D17" s="253"/>
      <c r="E17" s="254"/>
      <c r="F17" s="205">
        <f t="shared" si="0"/>
        <v>100000</v>
      </c>
      <c r="G17" s="233">
        <f t="shared" ref="G17:H17" si="1">G15-G16</f>
        <v>100000</v>
      </c>
      <c r="H17" s="233">
        <f t="shared" si="1"/>
        <v>100000</v>
      </c>
    </row>
    <row r="18" spans="1:8" ht="18" x14ac:dyDescent="0.4">
      <c r="A18" s="173" t="s">
        <v>124</v>
      </c>
      <c r="B18" s="235">
        <v>10000</v>
      </c>
      <c r="C18" s="255">
        <v>-1000</v>
      </c>
      <c r="D18" s="253"/>
      <c r="E18" s="252"/>
      <c r="F18" s="207">
        <f t="shared" si="0"/>
        <v>-1000</v>
      </c>
      <c r="G18" s="234">
        <v>-3000</v>
      </c>
      <c r="H18" s="234">
        <v>-6000</v>
      </c>
    </row>
    <row r="19" spans="1:8" x14ac:dyDescent="0.25">
      <c r="A19" t="s">
        <v>125</v>
      </c>
      <c r="B19" s="233">
        <f>B17+B18</f>
        <v>100000</v>
      </c>
      <c r="C19" s="254">
        <f>C17+C18</f>
        <v>99000</v>
      </c>
      <c r="D19" s="253"/>
      <c r="E19" s="254"/>
      <c r="F19" s="205">
        <f t="shared" si="0"/>
        <v>99000</v>
      </c>
      <c r="G19" s="233">
        <f t="shared" ref="G19:H19" si="2">G17+G18</f>
        <v>97000</v>
      </c>
      <c r="H19" s="233">
        <f t="shared" si="2"/>
        <v>94000</v>
      </c>
    </row>
    <row r="20" spans="1:8" ht="18" x14ac:dyDescent="0.4">
      <c r="A20" s="173" t="s">
        <v>49</v>
      </c>
      <c r="B20" s="236">
        <v>0.21</v>
      </c>
      <c r="C20" s="256">
        <v>0.21</v>
      </c>
      <c r="D20" s="253"/>
      <c r="E20" s="257"/>
      <c r="F20" s="208">
        <f t="shared" si="0"/>
        <v>0.21</v>
      </c>
      <c r="G20" s="236">
        <v>0.15</v>
      </c>
      <c r="H20" s="240">
        <v>0.15</v>
      </c>
    </row>
    <row r="21" spans="1:8" x14ac:dyDescent="0.25">
      <c r="A21" t="s">
        <v>126</v>
      </c>
      <c r="B21" s="237">
        <f>B19*B20</f>
        <v>21000</v>
      </c>
      <c r="C21" s="254">
        <f t="shared" ref="C21" si="3">C19*C20</f>
        <v>20790</v>
      </c>
      <c r="D21" s="253"/>
      <c r="E21" s="254"/>
      <c r="F21" s="209">
        <f>C19*F20</f>
        <v>20790</v>
      </c>
      <c r="G21" s="233">
        <f t="shared" ref="G21:H21" si="4">G19*G20</f>
        <v>14550</v>
      </c>
      <c r="H21" s="233">
        <f t="shared" si="4"/>
        <v>14100</v>
      </c>
    </row>
    <row r="22" spans="1:8" ht="18" x14ac:dyDescent="0.4">
      <c r="A22" s="173" t="s">
        <v>127</v>
      </c>
      <c r="B22" s="234">
        <f>-B18*0.21</f>
        <v>-2100</v>
      </c>
      <c r="C22" s="253"/>
      <c r="D22" s="258">
        <f>-C18*0.21</f>
        <v>210</v>
      </c>
      <c r="E22" s="258">
        <f>-(G18+H18)*0.06</f>
        <v>540</v>
      </c>
      <c r="F22" s="210">
        <f>D22+E22</f>
        <v>750</v>
      </c>
      <c r="G22" s="241">
        <f>-G18*0.15</f>
        <v>450</v>
      </c>
      <c r="H22" s="235">
        <f>-H18*0.15</f>
        <v>900</v>
      </c>
    </row>
    <row r="23" spans="1:8" x14ac:dyDescent="0.25">
      <c r="A23" t="s">
        <v>128</v>
      </c>
      <c r="B23" s="233">
        <f>B21+B22</f>
        <v>18900</v>
      </c>
      <c r="C23" s="254"/>
      <c r="D23" s="253"/>
      <c r="E23" s="254"/>
      <c r="F23" s="209">
        <f t="shared" ref="F23:H23" si="5">F21+F22</f>
        <v>21540</v>
      </c>
      <c r="G23" s="233">
        <f t="shared" si="5"/>
        <v>15000</v>
      </c>
      <c r="H23" s="233">
        <f t="shared" si="5"/>
        <v>15000</v>
      </c>
    </row>
    <row r="24" spans="1:8" x14ac:dyDescent="0.25">
      <c r="B24" s="238"/>
      <c r="C24" s="259"/>
      <c r="D24" s="253"/>
      <c r="E24" s="259"/>
      <c r="F24" s="211"/>
      <c r="G24" s="238"/>
      <c r="H24" s="238"/>
    </row>
    <row r="25" spans="1:8" x14ac:dyDescent="0.25">
      <c r="A25" t="s">
        <v>129</v>
      </c>
      <c r="B25" s="239">
        <f>B23/B17</f>
        <v>0.21</v>
      </c>
      <c r="C25" s="260"/>
      <c r="D25" s="261"/>
      <c r="E25" s="260"/>
      <c r="F25" s="212">
        <f>F23/C17</f>
        <v>0.21540000000000001</v>
      </c>
      <c r="G25" s="239">
        <f t="shared" ref="G25:H25" si="6">G23/G17</f>
        <v>0.15</v>
      </c>
      <c r="H25" s="239">
        <f t="shared" si="6"/>
        <v>0.15</v>
      </c>
    </row>
    <row r="26" spans="1:8" x14ac:dyDescent="0.25">
      <c r="C26" s="188"/>
      <c r="D26" s="188"/>
      <c r="E26" s="188"/>
      <c r="F26" s="188"/>
    </row>
    <row r="27" spans="1:8" x14ac:dyDescent="0.25">
      <c r="A27" s="230" t="s">
        <v>176</v>
      </c>
    </row>
    <row r="28" spans="1:8" x14ac:dyDescent="0.25">
      <c r="A28" t="s">
        <v>177</v>
      </c>
      <c r="B28" s="263">
        <f>C19*C20</f>
        <v>20790</v>
      </c>
    </row>
    <row r="29" spans="1:8" x14ac:dyDescent="0.25">
      <c r="A29" t="s">
        <v>173</v>
      </c>
      <c r="C29" s="263">
        <f>B28</f>
        <v>20790</v>
      </c>
    </row>
    <row r="30" spans="1:8" x14ac:dyDescent="0.25">
      <c r="B30" s="262"/>
      <c r="C30" s="171"/>
    </row>
    <row r="31" spans="1:8" x14ac:dyDescent="0.25">
      <c r="A31" t="s">
        <v>8</v>
      </c>
      <c r="B31" s="263">
        <f>D22</f>
        <v>210</v>
      </c>
      <c r="C31" s="171"/>
    </row>
    <row r="32" spans="1:8" x14ac:dyDescent="0.25">
      <c r="A32" t="s">
        <v>10</v>
      </c>
      <c r="C32" s="263">
        <f>B31</f>
        <v>210</v>
      </c>
    </row>
    <row r="33" spans="1:3" x14ac:dyDescent="0.25">
      <c r="B33" s="262"/>
      <c r="C33" s="171"/>
    </row>
    <row r="34" spans="1:3" x14ac:dyDescent="0.25">
      <c r="A34" t="s">
        <v>8</v>
      </c>
      <c r="B34" s="263">
        <f>E22</f>
        <v>540</v>
      </c>
      <c r="C34" s="171"/>
    </row>
    <row r="35" spans="1:3" x14ac:dyDescent="0.25">
      <c r="A35" t="s">
        <v>10</v>
      </c>
      <c r="C35" s="263">
        <f>B34</f>
        <v>540</v>
      </c>
    </row>
  </sheetData>
  <mergeCells count="2">
    <mergeCell ref="G13:H13"/>
    <mergeCell ref="C13:E13"/>
  </mergeCells>
  <pageMargins left="0.75" right="0.75" top="1" bottom="1" header="0.5" footer="0.5"/>
  <pageSetup scale="87" fitToHeight="0"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B1378B5C2E64EB59349C8D82EBC67" ma:contentTypeVersion="11" ma:contentTypeDescription="Create a new document." ma:contentTypeScope="" ma:versionID="2c2e6d48501d6a630f121b0d91a566fd">
  <xsd:schema xmlns:xsd="http://www.w3.org/2001/XMLSchema" xmlns:xs="http://www.w3.org/2001/XMLSchema" xmlns:p="http://schemas.microsoft.com/office/2006/metadata/properties" xmlns:ns3="b253586e-cc64-498a-87c6-cdf013cbed01" xmlns:ns4="b8c945b5-e289-400b-937b-1b3b7a4b2a1e" targetNamespace="http://schemas.microsoft.com/office/2006/metadata/properties" ma:root="true" ma:fieldsID="f635e5c943d4914c71ff61de15fa5c86" ns3:_="" ns4:_="">
    <xsd:import namespace="b253586e-cc64-498a-87c6-cdf013cbed01"/>
    <xsd:import namespace="b8c945b5-e289-400b-937b-1b3b7a4b2a1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3586e-cc64-498a-87c6-cdf013cbed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945b5-e289-400b-937b-1b3b7a4b2a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70A00-459A-41FC-95D3-605E50A2EF04}">
  <ds:schemaRefs>
    <ds:schemaRef ds:uri="http://purl.org/dc/dcmitype/"/>
    <ds:schemaRef ds:uri="http://schemas.microsoft.com/office/infopath/2007/PartnerControls"/>
    <ds:schemaRef ds:uri="b8c945b5-e289-400b-937b-1b3b7a4b2a1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253586e-cc64-498a-87c6-cdf013cbed01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A38164A-3E2A-4BD5-8957-C9DDD626D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E6FB8-65B5-46E0-8AF1-00794698A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53586e-cc64-498a-87c6-cdf013cbed01"/>
    <ds:schemaRef ds:uri="b8c945b5-e289-400b-937b-1b3b7a4b2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JEs,In-txtTables</vt:lpstr>
      <vt:lpstr>VAExtension</vt:lpstr>
      <vt:lpstr>#1</vt:lpstr>
      <vt:lpstr>#1 Solution</vt:lpstr>
      <vt:lpstr>#2</vt:lpstr>
      <vt:lpstr>#2 Solution</vt:lpstr>
      <vt:lpstr>#3&amp;#4</vt:lpstr>
      <vt:lpstr>#3 Solution</vt:lpstr>
      <vt:lpstr>#4 Solution</vt:lpstr>
      <vt:lpstr>#5&amp;#6</vt:lpstr>
      <vt:lpstr>#5 Solution</vt:lpstr>
      <vt:lpstr>#6 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2019-05-08T15:50:53Z</cp:lastPrinted>
  <dcterms:created xsi:type="dcterms:W3CDTF">2019-04-08T15:16:49Z</dcterms:created>
  <dcterms:modified xsi:type="dcterms:W3CDTF">2021-10-06T12:25:25Z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0x010100A1EB1378B5C2E64EB59349C8D82EBC67</vt:lpwstr>
  </property>
</Properties>
</file>