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showInkAnnotation="0" autoCompressPictures="0"/>
  <xr:revisionPtr revIDLastSave="0" documentId="8_{C38E6259-3FB3-4F61-BAE2-4374754A9431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Questions" sheetId="1" r:id="rId1"/>
    <sheet name="Answ1a" sheetId="6" r:id="rId2"/>
    <sheet name="Answ1b" sheetId="7" r:id="rId3"/>
    <sheet name="Answ2a" sheetId="2" r:id="rId4"/>
    <sheet name="Answ2b" sheetId="3" r:id="rId5"/>
    <sheet name="Answ2c" sheetId="4" r:id="rId6"/>
    <sheet name="Answ2d" sheetId="5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8" i="5" l="1"/>
  <c r="G5" i="5"/>
  <c r="F8" i="7"/>
  <c r="I5" i="5"/>
  <c r="H5" i="7"/>
  <c r="E32" i="7"/>
  <c r="F38" i="3"/>
  <c r="E31" i="7"/>
  <c r="E33" i="7" s="1"/>
  <c r="H33" i="7" s="1"/>
  <c r="E25" i="7"/>
  <c r="C4" i="7"/>
  <c r="C9" i="7"/>
  <c r="C14" i="7"/>
  <c r="C15" i="7" s="1"/>
  <c r="C20" i="7" s="1"/>
  <c r="D4" i="7"/>
  <c r="H4" i="7" s="1"/>
  <c r="D9" i="7"/>
  <c r="D10" i="7" s="1"/>
  <c r="D12" i="7" s="1"/>
  <c r="E4" i="7"/>
  <c r="E9" i="7" s="1"/>
  <c r="F5" i="7"/>
  <c r="F9" i="7" s="1"/>
  <c r="F10" i="7" s="1"/>
  <c r="F12" i="7" s="1"/>
  <c r="C4" i="6"/>
  <c r="E4" i="6" s="1"/>
  <c r="E9" i="6" s="1"/>
  <c r="E10" i="6" s="1"/>
  <c r="E12" i="6" s="1"/>
  <c r="E27" i="6"/>
  <c r="E29" i="6" s="1"/>
  <c r="H29" i="6" s="1"/>
  <c r="E21" i="6"/>
  <c r="F21" i="6" s="1"/>
  <c r="C9" i="6"/>
  <c r="E22" i="6" s="1"/>
  <c r="F22" i="6" s="1"/>
  <c r="F10" i="6"/>
  <c r="F12" i="6" s="1"/>
  <c r="C10" i="6"/>
  <c r="C12" i="6" s="1"/>
  <c r="C10" i="7"/>
  <c r="C12" i="7"/>
  <c r="C19" i="7" s="1"/>
  <c r="C21" i="7" s="1"/>
  <c r="F31" i="7"/>
  <c r="F33" i="7" s="1"/>
  <c r="F32" i="7"/>
  <c r="E27" i="7"/>
  <c r="H27" i="7"/>
  <c r="F25" i="7"/>
  <c r="F27" i="7" s="1"/>
  <c r="C13" i="7"/>
  <c r="F27" i="6"/>
  <c r="F29" i="6" s="1"/>
  <c r="A1" i="7"/>
  <c r="A1" i="6"/>
  <c r="C4" i="5"/>
  <c r="D4" i="5" s="1"/>
  <c r="D9" i="5" s="1"/>
  <c r="C4" i="3"/>
  <c r="E4" i="3" s="1"/>
  <c r="D4" i="3"/>
  <c r="D9" i="3"/>
  <c r="D16" i="3"/>
  <c r="D17" i="3"/>
  <c r="D26" i="3" s="1"/>
  <c r="C9" i="3"/>
  <c r="C16" i="3" s="1"/>
  <c r="F37" i="5"/>
  <c r="F40" i="5" s="1"/>
  <c r="I40" i="5" s="1"/>
  <c r="F39" i="5"/>
  <c r="G37" i="5"/>
  <c r="G38" i="5"/>
  <c r="G39" i="5"/>
  <c r="G40" i="5" s="1"/>
  <c r="F31" i="5"/>
  <c r="G31" i="5" s="1"/>
  <c r="F32" i="5"/>
  <c r="G32" i="5" s="1"/>
  <c r="G9" i="5"/>
  <c r="G12" i="5"/>
  <c r="G14" i="5"/>
  <c r="G15" i="5" s="1"/>
  <c r="G25" i="5"/>
  <c r="G22" i="5"/>
  <c r="G23" i="5"/>
  <c r="F20" i="5"/>
  <c r="G38" i="3"/>
  <c r="F37" i="3"/>
  <c r="G37" i="3" s="1"/>
  <c r="F39" i="3"/>
  <c r="G39" i="3" s="1"/>
  <c r="F34" i="4"/>
  <c r="F36" i="4" s="1"/>
  <c r="I36" i="4" s="1"/>
  <c r="F35" i="4"/>
  <c r="G34" i="4"/>
  <c r="G35" i="4"/>
  <c r="G36" i="4"/>
  <c r="F27" i="4"/>
  <c r="G27" i="4" s="1"/>
  <c r="C4" i="4"/>
  <c r="F4" i="4" s="1"/>
  <c r="F9" i="4" s="1"/>
  <c r="F12" i="4" s="1"/>
  <c r="F14" i="4" s="1"/>
  <c r="F29" i="4"/>
  <c r="G29" i="4"/>
  <c r="G12" i="4"/>
  <c r="G14" i="4"/>
  <c r="G15" i="4" s="1"/>
  <c r="G18" i="4"/>
  <c r="G19" i="4" s="1"/>
  <c r="G22" i="4" s="1"/>
  <c r="F16" i="4"/>
  <c r="F17" i="4" s="1"/>
  <c r="F22" i="4"/>
  <c r="F40" i="3"/>
  <c r="I40" i="3" s="1"/>
  <c r="F4" i="3"/>
  <c r="F9" i="3" s="1"/>
  <c r="G22" i="3"/>
  <c r="G23" i="3"/>
  <c r="F20" i="3"/>
  <c r="G5" i="3"/>
  <c r="I5" i="3" s="1"/>
  <c r="G9" i="3"/>
  <c r="G12" i="3" s="1"/>
  <c r="G14" i="3" s="1"/>
  <c r="C4" i="2"/>
  <c r="D4" i="2" s="1"/>
  <c r="D9" i="2" s="1"/>
  <c r="D12" i="2" s="1"/>
  <c r="D14" i="2" s="1"/>
  <c r="F32" i="3"/>
  <c r="G32" i="3" s="1"/>
  <c r="F31" i="3"/>
  <c r="D12" i="3"/>
  <c r="D14" i="3"/>
  <c r="D15" i="3" s="1"/>
  <c r="C12" i="3"/>
  <c r="C14" i="3" s="1"/>
  <c r="F35" i="2"/>
  <c r="G35" i="2" s="1"/>
  <c r="G36" i="2" s="1"/>
  <c r="F34" i="2"/>
  <c r="F29" i="2"/>
  <c r="F27" i="2"/>
  <c r="G18" i="2"/>
  <c r="G19" i="2" s="1"/>
  <c r="G22" i="2" s="1"/>
  <c r="F16" i="2"/>
  <c r="F22" i="2" s="1"/>
  <c r="G12" i="2"/>
  <c r="G14" i="2"/>
  <c r="G21" i="2" s="1"/>
  <c r="G23" i="2" s="1"/>
  <c r="F4" i="2"/>
  <c r="F9" i="2" s="1"/>
  <c r="F12" i="2" s="1"/>
  <c r="F14" i="2" s="1"/>
  <c r="G31" i="3"/>
  <c r="F21" i="3"/>
  <c r="F36" i="2"/>
  <c r="I36" i="2" s="1"/>
  <c r="G34" i="2"/>
  <c r="G29" i="2"/>
  <c r="G27" i="2"/>
  <c r="F17" i="2"/>
  <c r="A1" i="5"/>
  <c r="A1" i="4"/>
  <c r="A1" i="3"/>
  <c r="A1" i="2"/>
  <c r="I4" i="3" l="1"/>
  <c r="E9" i="3"/>
  <c r="D16" i="5"/>
  <c r="D17" i="5" s="1"/>
  <c r="D26" i="5" s="1"/>
  <c r="D12" i="5"/>
  <c r="D14" i="5" s="1"/>
  <c r="C15" i="3"/>
  <c r="C25" i="3"/>
  <c r="G33" i="5"/>
  <c r="E13" i="6"/>
  <c r="E15" i="6"/>
  <c r="E17" i="6" s="1"/>
  <c r="F21" i="2"/>
  <c r="F23" i="2" s="1"/>
  <c r="F15" i="2"/>
  <c r="G40" i="3"/>
  <c r="F19" i="7"/>
  <c r="F13" i="7"/>
  <c r="D21" i="2"/>
  <c r="D23" i="2" s="1"/>
  <c r="D15" i="2"/>
  <c r="E10" i="7"/>
  <c r="E12" i="7" s="1"/>
  <c r="E14" i="7"/>
  <c r="E15" i="7" s="1"/>
  <c r="E20" i="7" s="1"/>
  <c r="C13" i="6"/>
  <c r="C15" i="6"/>
  <c r="C17" i="6" s="1"/>
  <c r="F23" i="6"/>
  <c r="D13" i="7"/>
  <c r="D19" i="7"/>
  <c r="G33" i="3"/>
  <c r="F13" i="6"/>
  <c r="F15" i="6"/>
  <c r="F17" i="6" s="1"/>
  <c r="G25" i="3"/>
  <c r="G15" i="3"/>
  <c r="F15" i="4"/>
  <c r="F21" i="4"/>
  <c r="F23" i="4" s="1"/>
  <c r="C17" i="3"/>
  <c r="C26" i="3" s="1"/>
  <c r="F12" i="3"/>
  <c r="F14" i="3" s="1"/>
  <c r="F16" i="3"/>
  <c r="F17" i="3" s="1"/>
  <c r="F26" i="3" s="1"/>
  <c r="D4" i="6"/>
  <c r="D9" i="6" s="1"/>
  <c r="D10" i="6" s="1"/>
  <c r="D12" i="6" s="1"/>
  <c r="G15" i="2"/>
  <c r="E4" i="2"/>
  <c r="E9" i="2" s="1"/>
  <c r="E12" i="2" s="1"/>
  <c r="E14" i="2" s="1"/>
  <c r="E23" i="6"/>
  <c r="H23" i="6" s="1"/>
  <c r="F33" i="3"/>
  <c r="I33" i="3" s="1"/>
  <c r="F21" i="5"/>
  <c r="F33" i="5"/>
  <c r="I33" i="5" s="1"/>
  <c r="C9" i="2"/>
  <c r="D25" i="3"/>
  <c r="D27" i="3" s="1"/>
  <c r="C9" i="5"/>
  <c r="E4" i="4"/>
  <c r="E9" i="4" s="1"/>
  <c r="E12" i="4" s="1"/>
  <c r="E14" i="4" s="1"/>
  <c r="C9" i="4"/>
  <c r="G21" i="4"/>
  <c r="G23" i="4" s="1"/>
  <c r="F4" i="5"/>
  <c r="F9" i="5" s="1"/>
  <c r="E4" i="5"/>
  <c r="E9" i="5" s="1"/>
  <c r="D14" i="7"/>
  <c r="D15" i="7" s="1"/>
  <c r="D20" i="7" s="1"/>
  <c r="D4" i="4"/>
  <c r="D9" i="4" s="1"/>
  <c r="D12" i="4" s="1"/>
  <c r="D14" i="4" s="1"/>
  <c r="I4" i="5"/>
  <c r="C27" i="3" l="1"/>
  <c r="E19" i="7"/>
  <c r="E21" i="7" s="1"/>
  <c r="E13" i="7"/>
  <c r="E16" i="5"/>
  <c r="E17" i="5" s="1"/>
  <c r="E26" i="5" s="1"/>
  <c r="E12" i="5"/>
  <c r="E14" i="5" s="1"/>
  <c r="F12" i="5"/>
  <c r="F14" i="5" s="1"/>
  <c r="F16" i="5"/>
  <c r="F17" i="5" s="1"/>
  <c r="F26" i="5" s="1"/>
  <c r="E21" i="2"/>
  <c r="E23" i="2" s="1"/>
  <c r="E15" i="2"/>
  <c r="F28" i="2"/>
  <c r="C12" i="2"/>
  <c r="C14" i="2" s="1"/>
  <c r="D21" i="4"/>
  <c r="D23" i="4" s="1"/>
  <c r="D15" i="4"/>
  <c r="D15" i="5"/>
  <c r="D25" i="5"/>
  <c r="D27" i="5" s="1"/>
  <c r="F25" i="3"/>
  <c r="F27" i="3" s="1"/>
  <c r="F15" i="3"/>
  <c r="C12" i="4"/>
  <c r="C14" i="4" s="1"/>
  <c r="F28" i="4"/>
  <c r="F16" i="7"/>
  <c r="E21" i="4"/>
  <c r="E23" i="4" s="1"/>
  <c r="E15" i="4"/>
  <c r="D13" i="6"/>
  <c r="D15" i="6"/>
  <c r="D17" i="6" s="1"/>
  <c r="D21" i="7"/>
  <c r="E16" i="3"/>
  <c r="E12" i="3"/>
  <c r="E14" i="3" s="1"/>
  <c r="C12" i="5"/>
  <c r="C14" i="5" s="1"/>
  <c r="C16" i="5"/>
  <c r="F15" i="5" l="1"/>
  <c r="F25" i="5"/>
  <c r="F27" i="5" s="1"/>
  <c r="F20" i="7"/>
  <c r="F21" i="7" s="1"/>
  <c r="F17" i="7"/>
  <c r="G28" i="2"/>
  <c r="G30" i="2" s="1"/>
  <c r="F30" i="2"/>
  <c r="I30" i="2" s="1"/>
  <c r="C17" i="5"/>
  <c r="C26" i="5" s="1"/>
  <c r="G18" i="5"/>
  <c r="C21" i="2"/>
  <c r="C23" i="2" s="1"/>
  <c r="C15" i="2"/>
  <c r="G28" i="4"/>
  <c r="G30" i="4" s="1"/>
  <c r="F30" i="4"/>
  <c r="I30" i="4" s="1"/>
  <c r="C15" i="4"/>
  <c r="C21" i="4"/>
  <c r="C23" i="4" s="1"/>
  <c r="E25" i="3"/>
  <c r="E15" i="3"/>
  <c r="E17" i="3"/>
  <c r="E26" i="3" s="1"/>
  <c r="G18" i="3"/>
  <c r="C25" i="5"/>
  <c r="C27" i="5" s="1"/>
  <c r="C15" i="5"/>
  <c r="E25" i="5"/>
  <c r="E27" i="5" s="1"/>
  <c r="E15" i="5"/>
  <c r="G26" i="3" l="1"/>
  <c r="G27" i="3" s="1"/>
  <c r="G19" i="3"/>
  <c r="G26" i="5"/>
  <c r="G27" i="5" s="1"/>
  <c r="G19" i="5"/>
  <c r="E27" i="3"/>
</calcChain>
</file>

<file path=xl/sharedStrings.xml><?xml version="1.0" encoding="utf-8"?>
<sst xmlns="http://schemas.openxmlformats.org/spreadsheetml/2006/main" count="256" uniqueCount="62">
  <si>
    <t>Stock Option Questions</t>
  </si>
  <si>
    <t>Compensation Expense:</t>
  </si>
  <si>
    <t>Book</t>
  </si>
  <si>
    <t>Tax</t>
  </si>
  <si>
    <t>B:T Rec</t>
  </si>
  <si>
    <t>Book income</t>
  </si>
  <si>
    <t>ISO</t>
  </si>
  <si>
    <t>Taxable income</t>
  </si>
  <si>
    <t>Entries</t>
  </si>
  <si>
    <t>Curr Tax Exp</t>
  </si>
  <si>
    <t xml:space="preserve">     Inc Taxes Pay</t>
  </si>
  <si>
    <t>Breakout</t>
  </si>
  <si>
    <t>CTE</t>
  </si>
  <si>
    <t>DTE</t>
  </si>
  <si>
    <t>Income Tax Exp</t>
  </si>
  <si>
    <t>ETR Rec</t>
  </si>
  <si>
    <t>$</t>
  </si>
  <si>
    <t>%</t>
  </si>
  <si>
    <t>Income Tax Provision at US Statutory Rate</t>
  </si>
  <si>
    <t>Income Tax Provision</t>
  </si>
  <si>
    <t xml:space="preserve">ETR Rec </t>
  </si>
  <si>
    <t>-</t>
  </si>
  <si>
    <t>Total</t>
  </si>
  <si>
    <t>Note:</t>
  </si>
  <si>
    <t xml:space="preserve">  </t>
  </si>
  <si>
    <t>NQO</t>
  </si>
  <si>
    <t>DTA</t>
  </si>
  <si>
    <t xml:space="preserve">     Def Tax Exp</t>
  </si>
  <si>
    <t>Def Tax Exp</t>
  </si>
  <si>
    <t>Note: We must fully reverse the DTA regardless of what we actually deducted this year for tax.</t>
  </si>
  <si>
    <t xml:space="preserve">     DTA</t>
  </si>
  <si>
    <t>Tax-exempt inc</t>
  </si>
  <si>
    <t>Cost recovery</t>
  </si>
  <si>
    <t xml:space="preserve">     DTL</t>
  </si>
  <si>
    <t>DTL</t>
  </si>
  <si>
    <t>Tax-exempt income</t>
  </si>
  <si>
    <t>SAME AS 2a!!!</t>
  </si>
  <si>
    <t>1) White Heron Corp. granted 500,000 stock options to its employees on 1/1/2022 that will vest in three years under a cliff-vesting provision.  The fair value of the options is estimated at $15/option.  The share price on the date of grant is $30/share, which is also the exercise price of the options.  Assume a 25% tax rate.  Management assumes all options will vest.  All options are exercised when the stock price is $48.  Pre-tax financial income, including the effect of stock options, is $11 million in all years.</t>
  </si>
  <si>
    <t>a) Assume the options are incentive stock options, and they are exercised in 2026 when the share price is $30/share.</t>
  </si>
  <si>
    <t>b) Assume the options are nonqualified stock options, and they are exercised in 2026 when the share price is $30/share.</t>
  </si>
  <si>
    <t>c) Assume the options are incentive stock options, and they are exercised in 2026 when the share price is $34/share.</t>
  </si>
  <si>
    <t>d) Assume the options are nonqualified stock options, and they are exercised in 2026 when the share price is $34/share.</t>
  </si>
  <si>
    <t>RR for 2022, 2023, and 2024</t>
  </si>
  <si>
    <t>RR for 2025</t>
  </si>
  <si>
    <t>`</t>
  </si>
  <si>
    <t>RR for 2022, 2023, 2024, and 2025</t>
  </si>
  <si>
    <t>RR for 2026</t>
  </si>
  <si>
    <t xml:space="preserve">2) Bluebird Song, Inc. granted options on January 1, 2022 to employees which gives them the ability to acquire 2 million of the company's shares after a four-year cliff vesting period.  The company anticipates all options being exercised.   The share price on the grant date is $25/share, which also equals the exercise price of the options.  According to an options-pricing model, the fair value of options is $8/option.  In addition, the company received $2,300 interest from Oriole City Bonds each year.  In 2025, it purchased a $600,000 asset that it completely deducted for tax purposes under bonus depreciation provisions, while it is depreciating it straight-line over three years (no salvage value) for financial purposes. Pre-tax financial income is $19 million each year, which properly accounts for all items. The tax rate is 30% in all years. For a-d, determine the compensation expense related to stock options for each year 2022-2026, the current/deferred income tax expense breakout as presented in the footnotes, and complete the rate reconciliation.  </t>
  </si>
  <si>
    <t>a.  Assume the options are incentive stock options.  Please determine the compensation expense for each year for financial and tax purposes, the current/deferred income tax expense as presented in the footnotes, and the rate reconciliation.</t>
  </si>
  <si>
    <t>b.  Assume the options are nonqualified stock options.  Please determine the compensation expense for each year for financial and tax purposes, the current/deferred income tax expense as presented in the footnotes, and the rate reconciliation.</t>
  </si>
  <si>
    <t>Tax ultimately got an extra $1.5 million in expense.</t>
  </si>
  <si>
    <t>Note: The ($9 million) represents a reversal of ($7.5 million) and a permanent difference of ($1.5 million).</t>
  </si>
  <si>
    <t>Double Check</t>
  </si>
  <si>
    <t>It makes sense…. For tax acctg, we got to deduct $1.5 million more than for financial purposes. That larger deduction saved us $375,000 in taxes.</t>
  </si>
  <si>
    <t>Note: The ($10 million) represents a reversal of ($16 million) and a perm difference of +$6 million.</t>
  </si>
  <si>
    <t>It makes sense…. For tax acctg, we got to deduct $6 million less than for financial purposes.  That $6 million deduction would have saved us $1.8 million in taxes.</t>
  </si>
  <si>
    <t>Tax ultimately got an extra $2 million of expense.</t>
  </si>
  <si>
    <t>Note: The ($18 million) represents a reversal of ($16 million) and a perm difference of ($2 million).</t>
  </si>
  <si>
    <t>It makes sense…. For tax acctg, we got to expense $2 million more than for financial purposes.  That extra $4 million deduction saved us $600,000 in taxes.</t>
  </si>
  <si>
    <t>Tax ultimately got a $6 million smaller expense.</t>
  </si>
  <si>
    <t>Options Only:</t>
  </si>
  <si>
    <t>Options and other Book-Tax Differences: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</si>
</sst>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000000"/>
    <numFmt numFmtId="166" formatCode="_(* #,##0.000000_);_(* \(#,##0.000000\);_(* &quot;-&quot;??_);_(@_)"/>
    <numFmt numFmtId="167" formatCode="0.000%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/>
    <xf numFmtId="164" fontId="0" fillId="0" borderId="0" xfId="0" applyNumberFormat="1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37" fontId="0" fillId="0" borderId="0" xfId="0" applyNumberFormat="1"/>
    <xf numFmtId="37" fontId="0" fillId="0" borderId="2" xfId="0" applyNumberFormat="1" applyBorder="1"/>
    <xf numFmtId="3" fontId="0" fillId="0" borderId="0" xfId="1" applyNumberFormat="1" applyFont="1" applyAlignment="1">
      <alignment horizontal="left"/>
    </xf>
    <xf numFmtId="37" fontId="0" fillId="0" borderId="0" xfId="0" applyNumberFormat="1" applyAlignment="1">
      <alignment horizontal="left"/>
    </xf>
    <xf numFmtId="3" fontId="0" fillId="0" borderId="0" xfId="0" applyNumberFormat="1"/>
    <xf numFmtId="165" fontId="0" fillId="0" borderId="0" xfId="0" applyNumberFormat="1"/>
    <xf numFmtId="166" fontId="0" fillId="0" borderId="0" xfId="0" applyNumberFormat="1"/>
    <xf numFmtId="164" fontId="0" fillId="0" borderId="2" xfId="0" applyNumberFormat="1" applyBorder="1"/>
    <xf numFmtId="37" fontId="0" fillId="0" borderId="0" xfId="1" applyNumberFormat="1" applyFont="1" applyAlignment="1">
      <alignment horizontal="left"/>
    </xf>
    <xf numFmtId="0" fontId="5" fillId="0" borderId="0" xfId="0" applyFont="1"/>
    <xf numFmtId="0" fontId="0" fillId="0" borderId="2" xfId="0" applyBorder="1"/>
    <xf numFmtId="0" fontId="2" fillId="0" borderId="0" xfId="0" applyFont="1"/>
    <xf numFmtId="164" fontId="0" fillId="0" borderId="2" xfId="1" applyNumberFormat="1" applyFont="1" applyBorder="1"/>
    <xf numFmtId="0" fontId="6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0" xfId="0" applyBorder="1"/>
    <xf numFmtId="164" fontId="0" fillId="0" borderId="0" xfId="0" applyNumberFormat="1" applyBorder="1"/>
    <xf numFmtId="10" fontId="0" fillId="0" borderId="7" xfId="2" applyNumberFormat="1" applyFont="1" applyBorder="1"/>
    <xf numFmtId="10" fontId="0" fillId="0" borderId="8" xfId="2" applyNumberFormat="1" applyFont="1" applyBorder="1"/>
    <xf numFmtId="0" fontId="0" fillId="0" borderId="9" xfId="0" applyBorder="1"/>
    <xf numFmtId="164" fontId="0" fillId="0" borderId="4" xfId="0" applyNumberFormat="1" applyBorder="1"/>
    <xf numFmtId="10" fontId="0" fillId="0" borderId="11" xfId="2" applyNumberFormat="1" applyFont="1" applyBorder="1"/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37" fontId="0" fillId="0" borderId="4" xfId="0" applyNumberFormat="1" applyBorder="1"/>
    <xf numFmtId="10" fontId="0" fillId="0" borderId="8" xfId="0" applyNumberFormat="1" applyBorder="1"/>
    <xf numFmtId="37" fontId="0" fillId="0" borderId="2" xfId="0" applyNumberFormat="1" applyBorder="1" applyAlignment="1">
      <alignment horizontal="center"/>
    </xf>
    <xf numFmtId="10" fontId="0" fillId="0" borderId="8" xfId="2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167" fontId="0" fillId="0" borderId="8" xfId="2" applyNumberFormat="1" applyFont="1" applyBorder="1"/>
    <xf numFmtId="167" fontId="0" fillId="0" borderId="8" xfId="0" applyNumberFormat="1" applyBorder="1"/>
    <xf numFmtId="37" fontId="0" fillId="0" borderId="0" xfId="0" applyNumberFormat="1" applyBorder="1"/>
    <xf numFmtId="0" fontId="8" fillId="0" borderId="0" xfId="0" applyFont="1"/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51">
    <cellStyle name="Comma" xfId="1" builtinId="3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50" builtinId="9" hidden="1"/>
    <cellStyle name="Followed Hyperlink" xfId="48" builtinId="9" hidden="1"/>
    <cellStyle name="Followed Hyperlink" xfId="40" builtinId="9" hidden="1"/>
    <cellStyle name="Followed Hyperlink" xfId="32" builtinId="9" hidden="1"/>
    <cellStyle name="Followed Hyperlink" xfId="24" builtinId="9" hidden="1"/>
    <cellStyle name="Followed Hyperlink" xfId="12" builtinId="9" hidden="1"/>
    <cellStyle name="Followed Hyperlink" xfId="14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16" builtinId="9" hidden="1"/>
    <cellStyle name="Followed Hyperlink" xfId="8" builtinId="9" hidden="1"/>
    <cellStyle name="Followed Hyperlink" xfId="10" builtinId="9" hidden="1"/>
    <cellStyle name="Followed Hyperlink" xfId="6" builtinId="9" hidden="1"/>
    <cellStyle name="Followed Hyperlink" xfId="4" builtinId="9" hidden="1"/>
    <cellStyle name="Hyperlink" xfId="45" builtinId="8" hidden="1"/>
    <cellStyle name="Hyperlink" xfId="47" builtinId="8" hidden="1"/>
    <cellStyle name="Hyperlink" xfId="49" builtinId="8" hidden="1"/>
    <cellStyle name="Hyperlink" xfId="43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7" builtinId="8" hidden="1"/>
    <cellStyle name="Hyperlink" xfId="39" builtinId="8" hidden="1"/>
    <cellStyle name="Hyperlink" xfId="41" builtinId="8" hidden="1"/>
    <cellStyle name="Hyperlink" xfId="35" builtinId="8" hidden="1"/>
    <cellStyle name="Hyperlink" xfId="1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7" builtinId="8" hidden="1"/>
    <cellStyle name="Hyperlink" xfId="9" builtinId="8" hidden="1"/>
    <cellStyle name="Hyperlink" xfId="5" builtinId="8" hidden="1"/>
    <cellStyle name="Hyperlink" xfId="3" builtinId="8" hidden="1"/>
    <cellStyle name="Normal" xfId="0" builtinId="0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workbookViewId="0"/>
  </sheetViews>
  <sheetFormatPr defaultColWidth="11" defaultRowHeight="15.5" x14ac:dyDescent="0.35"/>
  <cols>
    <col min="8" max="8" width="15.83203125" customWidth="1"/>
  </cols>
  <sheetData>
    <row r="1" spans="1:8" x14ac:dyDescent="0.35">
      <c r="A1" s="18" t="s">
        <v>0</v>
      </c>
    </row>
    <row r="2" spans="1:8" x14ac:dyDescent="0.35">
      <c r="A2" s="18"/>
    </row>
    <row r="3" spans="1:8" x14ac:dyDescent="0.35">
      <c r="A3" s="45" t="s">
        <v>60</v>
      </c>
    </row>
    <row r="4" spans="1:8" ht="88" customHeight="1" x14ac:dyDescent="0.35">
      <c r="A4" s="46" t="s">
        <v>37</v>
      </c>
      <c r="B4" s="46"/>
      <c r="C4" s="46"/>
      <c r="D4" s="46"/>
      <c r="E4" s="46"/>
      <c r="F4" s="46"/>
      <c r="G4" s="46"/>
      <c r="H4" s="46"/>
    </row>
    <row r="5" spans="1:8" ht="48" customHeight="1" x14ac:dyDescent="0.35">
      <c r="A5" s="46" t="s">
        <v>48</v>
      </c>
      <c r="B5" s="46"/>
      <c r="C5" s="46"/>
      <c r="D5" s="46"/>
      <c r="E5" s="46"/>
      <c r="F5" s="46"/>
      <c r="G5" s="46"/>
      <c r="H5" s="46"/>
    </row>
    <row r="6" spans="1:8" ht="50.15" customHeight="1" x14ac:dyDescent="0.35">
      <c r="A6" s="46" t="s">
        <v>49</v>
      </c>
      <c r="B6" s="46"/>
      <c r="C6" s="46"/>
      <c r="D6" s="46"/>
      <c r="E6" s="46"/>
      <c r="F6" s="46"/>
      <c r="G6" s="46"/>
      <c r="H6" s="46"/>
    </row>
    <row r="8" spans="1:8" x14ac:dyDescent="0.35">
      <c r="A8" s="45" t="s">
        <v>61</v>
      </c>
    </row>
    <row r="9" spans="1:8" ht="164.15" customHeight="1" x14ac:dyDescent="0.35">
      <c r="A9" s="46" t="s">
        <v>47</v>
      </c>
      <c r="B9" s="46"/>
      <c r="C9" s="46"/>
      <c r="D9" s="46"/>
      <c r="E9" s="46"/>
      <c r="F9" s="46"/>
      <c r="G9" s="46"/>
      <c r="H9" s="46"/>
    </row>
    <row r="10" spans="1:8" ht="36" customHeight="1" x14ac:dyDescent="0.35">
      <c r="A10" s="46" t="s">
        <v>38</v>
      </c>
      <c r="B10" s="46"/>
      <c r="C10" s="46"/>
      <c r="D10" s="46"/>
      <c r="E10" s="46"/>
      <c r="F10" s="46"/>
      <c r="G10" s="46"/>
      <c r="H10" s="46"/>
    </row>
    <row r="11" spans="1:8" ht="32.15" customHeight="1" x14ac:dyDescent="0.35">
      <c r="A11" s="46" t="s">
        <v>39</v>
      </c>
      <c r="B11" s="46"/>
      <c r="C11" s="46"/>
      <c r="D11" s="46"/>
      <c r="E11" s="46"/>
      <c r="F11" s="46"/>
      <c r="G11" s="46"/>
      <c r="H11" s="46"/>
    </row>
    <row r="12" spans="1:8" ht="29.15" customHeight="1" x14ac:dyDescent="0.35">
      <c r="A12" s="46" t="s">
        <v>40</v>
      </c>
      <c r="B12" s="46"/>
      <c r="C12" s="46"/>
      <c r="D12" s="46"/>
      <c r="E12" s="46"/>
      <c r="F12" s="46"/>
      <c r="G12" s="46"/>
      <c r="H12" s="46"/>
    </row>
    <row r="13" spans="1:8" ht="31" customHeight="1" x14ac:dyDescent="0.35">
      <c r="A13" s="46" t="s">
        <v>41</v>
      </c>
      <c r="B13" s="46"/>
      <c r="C13" s="46"/>
      <c r="D13" s="46"/>
      <c r="E13" s="46"/>
      <c r="F13" s="46"/>
      <c r="G13" s="46"/>
      <c r="H13" s="46"/>
    </row>
  </sheetData>
  <mergeCells count="8">
    <mergeCell ref="A11:H11"/>
    <mergeCell ref="A12:H12"/>
    <mergeCell ref="A13:H13"/>
    <mergeCell ref="A4:H4"/>
    <mergeCell ref="A5:H5"/>
    <mergeCell ref="A6:H6"/>
    <mergeCell ref="A9:H9"/>
    <mergeCell ref="A10:H10"/>
  </mergeCells>
  <pageMargins left="0.75" right="0.75" top="1" bottom="1" header="0.5" footer="0.5"/>
  <pageSetup scale="89" orientation="portrait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"/>
  <sheetViews>
    <sheetView workbookViewId="0"/>
  </sheetViews>
  <sheetFormatPr defaultColWidth="11" defaultRowHeight="15.5" x14ac:dyDescent="0.35"/>
  <cols>
    <col min="2" max="2" width="14.33203125" customWidth="1"/>
    <col min="3" max="6" width="13.08203125" customWidth="1"/>
    <col min="7" max="7" width="12.25" customWidth="1"/>
  </cols>
  <sheetData>
    <row r="1" spans="1:6" x14ac:dyDescent="0.35">
      <c r="A1" s="18" t="str">
        <f>Questions!A5</f>
        <v>a.  Assume the options are incentive stock options.  Please determine the compensation expense for each year for financial and tax purposes, the current/deferred income tax expense as presented in the footnotes, and the rate reconciliation.</v>
      </c>
    </row>
    <row r="3" spans="1:6" x14ac:dyDescent="0.35">
      <c r="A3" s="18" t="s">
        <v>1</v>
      </c>
      <c r="C3" s="4">
        <v>2022</v>
      </c>
      <c r="D3" s="4">
        <v>2023</v>
      </c>
      <c r="E3" s="4">
        <v>2024</v>
      </c>
      <c r="F3" s="4">
        <v>2025</v>
      </c>
    </row>
    <row r="4" spans="1:6" x14ac:dyDescent="0.35">
      <c r="B4" s="1" t="s">
        <v>2</v>
      </c>
      <c r="C4" s="5">
        <f>(500000*15)/3</f>
        <v>2500000</v>
      </c>
      <c r="D4" s="6">
        <f>C4</f>
        <v>2500000</v>
      </c>
      <c r="E4" s="6">
        <f>C4</f>
        <v>2500000</v>
      </c>
      <c r="F4" s="4">
        <v>0</v>
      </c>
    </row>
    <row r="5" spans="1:6" x14ac:dyDescent="0.35">
      <c r="B5" s="1" t="s">
        <v>3</v>
      </c>
      <c r="C5" s="4">
        <v>0</v>
      </c>
      <c r="D5" s="4">
        <v>0</v>
      </c>
      <c r="E5" s="4">
        <v>0</v>
      </c>
      <c r="F5" s="4">
        <v>0</v>
      </c>
    </row>
    <row r="7" spans="1:6" x14ac:dyDescent="0.35">
      <c r="C7" s="40">
        <v>2022</v>
      </c>
      <c r="D7" s="40">
        <v>2023</v>
      </c>
      <c r="E7" s="40">
        <v>2024</v>
      </c>
      <c r="F7" s="40">
        <v>2025</v>
      </c>
    </row>
    <row r="8" spans="1:6" x14ac:dyDescent="0.35">
      <c r="A8" s="47" t="s">
        <v>4</v>
      </c>
      <c r="B8" t="s">
        <v>5</v>
      </c>
      <c r="C8" s="2">
        <v>11000000</v>
      </c>
      <c r="D8" s="2">
        <v>11000000</v>
      </c>
      <c r="E8" s="2">
        <v>11000000</v>
      </c>
      <c r="F8" s="2">
        <v>11000000</v>
      </c>
    </row>
    <row r="9" spans="1:6" x14ac:dyDescent="0.35">
      <c r="A9" s="47"/>
      <c r="B9" t="s">
        <v>6</v>
      </c>
      <c r="C9" s="19">
        <f>C4</f>
        <v>2500000</v>
      </c>
      <c r="D9" s="19">
        <f>D4</f>
        <v>2500000</v>
      </c>
      <c r="E9" s="19">
        <f>E4</f>
        <v>2500000</v>
      </c>
      <c r="F9" s="19"/>
    </row>
    <row r="10" spans="1:6" x14ac:dyDescent="0.35">
      <c r="A10" s="47"/>
      <c r="B10" t="s">
        <v>7</v>
      </c>
      <c r="C10" s="7">
        <f>SUM(C8:C9)</f>
        <v>13500000</v>
      </c>
      <c r="D10" s="7">
        <f>SUM(D8:D9)</f>
        <v>13500000</v>
      </c>
      <c r="E10" s="7">
        <f>SUM(E8:E9)</f>
        <v>13500000</v>
      </c>
      <c r="F10" s="7">
        <f>SUM(F8:F9)</f>
        <v>11000000</v>
      </c>
    </row>
    <row r="12" spans="1:6" x14ac:dyDescent="0.35">
      <c r="A12" s="47" t="s">
        <v>8</v>
      </c>
      <c r="B12" t="s">
        <v>9</v>
      </c>
      <c r="C12" s="9">
        <f>C10*0.25</f>
        <v>3375000</v>
      </c>
      <c r="D12" s="9">
        <f>D10*0.25</f>
        <v>3375000</v>
      </c>
      <c r="E12" s="9">
        <f>E10*0.25</f>
        <v>3375000</v>
      </c>
      <c r="F12" s="9">
        <f>F10*0.25</f>
        <v>2750000</v>
      </c>
    </row>
    <row r="13" spans="1:6" x14ac:dyDescent="0.35">
      <c r="A13" s="47"/>
      <c r="B13" t="s">
        <v>10</v>
      </c>
      <c r="C13" s="2">
        <f>C12</f>
        <v>3375000</v>
      </c>
      <c r="D13" s="2">
        <f t="shared" ref="D13:F13" si="0">D12</f>
        <v>3375000</v>
      </c>
      <c r="E13" s="2">
        <f t="shared" si="0"/>
        <v>3375000</v>
      </c>
      <c r="F13" s="2">
        <f t="shared" si="0"/>
        <v>2750000</v>
      </c>
    </row>
    <row r="15" spans="1:6" x14ac:dyDescent="0.35">
      <c r="A15" s="47" t="s">
        <v>11</v>
      </c>
      <c r="B15" t="s">
        <v>12</v>
      </c>
      <c r="C15" s="11">
        <f>C12</f>
        <v>3375000</v>
      </c>
      <c r="D15" s="11">
        <f>D12</f>
        <v>3375000</v>
      </c>
      <c r="E15" s="11">
        <f>E12</f>
        <v>3375000</v>
      </c>
      <c r="F15" s="11">
        <f>F12</f>
        <v>2750000</v>
      </c>
    </row>
    <row r="16" spans="1:6" x14ac:dyDescent="0.35">
      <c r="A16" s="47"/>
      <c r="B16" t="s">
        <v>13</v>
      </c>
      <c r="C16" s="17"/>
      <c r="D16" s="17"/>
      <c r="E16" s="8"/>
      <c r="F16" s="8"/>
    </row>
    <row r="17" spans="1:8" x14ac:dyDescent="0.35">
      <c r="A17" s="47"/>
      <c r="B17" t="s">
        <v>14</v>
      </c>
      <c r="C17" s="11">
        <f>C15+C16</f>
        <v>3375000</v>
      </c>
      <c r="D17" s="11">
        <f t="shared" ref="D17:F17" si="1">D15+D16</f>
        <v>3375000</v>
      </c>
      <c r="E17" s="11">
        <f t="shared" si="1"/>
        <v>3375000</v>
      </c>
      <c r="F17" s="11">
        <f t="shared" si="1"/>
        <v>2750000</v>
      </c>
    </row>
    <row r="19" spans="1:8" x14ac:dyDescent="0.35">
      <c r="A19" s="18" t="s">
        <v>42</v>
      </c>
      <c r="E19" s="48" t="s">
        <v>15</v>
      </c>
      <c r="F19" s="49"/>
    </row>
    <row r="20" spans="1:8" x14ac:dyDescent="0.35">
      <c r="E20" s="31" t="s">
        <v>16</v>
      </c>
      <c r="F20" s="32" t="s">
        <v>17</v>
      </c>
    </row>
    <row r="21" spans="1:8" x14ac:dyDescent="0.35">
      <c r="B21" s="21" t="s">
        <v>18</v>
      </c>
      <c r="C21" s="22"/>
      <c r="D21" s="22"/>
      <c r="E21" s="29">
        <f>C8*0.25</f>
        <v>2750000</v>
      </c>
      <c r="F21" s="30">
        <f>E21/$C$8</f>
        <v>0.25</v>
      </c>
    </row>
    <row r="22" spans="1:8" x14ac:dyDescent="0.35">
      <c r="B22" s="23" t="s">
        <v>6</v>
      </c>
      <c r="C22" s="24"/>
      <c r="D22" s="24"/>
      <c r="E22" s="14">
        <f>C9*0.25</f>
        <v>625000</v>
      </c>
      <c r="F22" s="27">
        <f t="shared" ref="F22" si="2">E22/$C$8</f>
        <v>5.6818181818181816E-2</v>
      </c>
    </row>
    <row r="23" spans="1:8" x14ac:dyDescent="0.35">
      <c r="B23" s="28" t="s">
        <v>19</v>
      </c>
      <c r="C23" s="17"/>
      <c r="D23" s="17"/>
      <c r="E23" s="14">
        <f>SUM(E21:E22)</f>
        <v>3375000</v>
      </c>
      <c r="F23" s="27">
        <f>SUM(F21:F22)</f>
        <v>0.30681818181818182</v>
      </c>
      <c r="G23" s="1" t="s">
        <v>52</v>
      </c>
      <c r="H23" s="12">
        <f>E23/C8</f>
        <v>0.30681818181818182</v>
      </c>
    </row>
    <row r="25" spans="1:8" x14ac:dyDescent="0.35">
      <c r="A25" s="18" t="s">
        <v>43</v>
      </c>
      <c r="E25" s="48" t="s">
        <v>20</v>
      </c>
      <c r="F25" s="49"/>
    </row>
    <row r="26" spans="1:8" x14ac:dyDescent="0.35">
      <c r="E26" s="31" t="s">
        <v>16</v>
      </c>
      <c r="F26" s="32" t="s">
        <v>17</v>
      </c>
    </row>
    <row r="27" spans="1:8" x14ac:dyDescent="0.35">
      <c r="B27" s="21" t="s">
        <v>18</v>
      </c>
      <c r="C27" s="22"/>
      <c r="D27" s="22"/>
      <c r="E27" s="33">
        <f>F8*0.25</f>
        <v>2750000</v>
      </c>
      <c r="F27" s="30">
        <f>E27/$F$8</f>
        <v>0.25</v>
      </c>
    </row>
    <row r="28" spans="1:8" x14ac:dyDescent="0.35">
      <c r="B28" s="23" t="s">
        <v>21</v>
      </c>
      <c r="C28" s="24"/>
      <c r="D28" s="24"/>
      <c r="E28" s="35" t="s">
        <v>21</v>
      </c>
      <c r="F28" s="36" t="s">
        <v>21</v>
      </c>
    </row>
    <row r="29" spans="1:8" x14ac:dyDescent="0.35">
      <c r="B29" s="28" t="s">
        <v>19</v>
      </c>
      <c r="C29" s="17"/>
      <c r="D29" s="17"/>
      <c r="E29" s="8">
        <f>E27</f>
        <v>2750000</v>
      </c>
      <c r="F29" s="34">
        <f>F27</f>
        <v>0.25</v>
      </c>
      <c r="G29" s="1" t="s">
        <v>52</v>
      </c>
      <c r="H29" s="13">
        <f>E29/F8</f>
        <v>0.25</v>
      </c>
    </row>
  </sheetData>
  <mergeCells count="5">
    <mergeCell ref="A8:A10"/>
    <mergeCell ref="A12:A13"/>
    <mergeCell ref="A15:A17"/>
    <mergeCell ref="E19:F19"/>
    <mergeCell ref="E25:F25"/>
  </mergeCells>
  <pageMargins left="0.75" right="0.75" top="1" bottom="1" header="0.5" footer="0.5"/>
  <pageSetup scale="41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3"/>
  <sheetViews>
    <sheetView workbookViewId="0"/>
  </sheetViews>
  <sheetFormatPr defaultColWidth="11" defaultRowHeight="15.5" x14ac:dyDescent="0.35"/>
  <cols>
    <col min="2" max="2" width="16" customWidth="1"/>
    <col min="3" max="6" width="12.5" customWidth="1"/>
    <col min="7" max="7" width="12" customWidth="1"/>
    <col min="11" max="11" width="43.08203125" customWidth="1"/>
  </cols>
  <sheetData>
    <row r="1" spans="1:12" x14ac:dyDescent="0.35">
      <c r="A1" s="18" t="str">
        <f>Questions!A6</f>
        <v>b.  Assume the options are nonqualified stock options.  Please determine the compensation expense for each year for financial and tax purposes, the current/deferred income tax expense as presented in the footnotes, and the rate reconciliation.</v>
      </c>
    </row>
    <row r="3" spans="1:12" x14ac:dyDescent="0.35">
      <c r="A3" s="18" t="s">
        <v>1</v>
      </c>
      <c r="C3" s="4">
        <v>2022</v>
      </c>
      <c r="D3" s="4">
        <v>2023</v>
      </c>
      <c r="E3" s="4">
        <v>2024</v>
      </c>
      <c r="F3" s="4">
        <v>2025</v>
      </c>
      <c r="H3" s="20" t="s">
        <v>22</v>
      </c>
    </row>
    <row r="4" spans="1:12" x14ac:dyDescent="0.35">
      <c r="B4" s="1" t="s">
        <v>2</v>
      </c>
      <c r="C4" s="5">
        <f>(500000*15)/3</f>
        <v>2500000</v>
      </c>
      <c r="D4" s="6">
        <f>C4</f>
        <v>2500000</v>
      </c>
      <c r="E4" s="6">
        <f>C4</f>
        <v>2500000</v>
      </c>
      <c r="F4" s="4">
        <v>0</v>
      </c>
      <c r="G4" s="1" t="s">
        <v>23</v>
      </c>
      <c r="H4" s="3">
        <f>SUM(C4:F4)</f>
        <v>7500000</v>
      </c>
    </row>
    <row r="5" spans="1:12" x14ac:dyDescent="0.35">
      <c r="B5" s="1" t="s">
        <v>3</v>
      </c>
      <c r="C5" s="4">
        <v>0</v>
      </c>
      <c r="D5" s="4">
        <v>0</v>
      </c>
      <c r="E5" s="4">
        <v>0</v>
      </c>
      <c r="F5" s="5">
        <f>500000*(48-30)</f>
        <v>9000000</v>
      </c>
      <c r="H5" s="3">
        <f>SUM(C5:F5)</f>
        <v>9000000</v>
      </c>
      <c r="I5" t="s">
        <v>50</v>
      </c>
      <c r="L5" t="s">
        <v>24</v>
      </c>
    </row>
    <row r="7" spans="1:12" x14ac:dyDescent="0.35">
      <c r="C7" s="40">
        <v>2022</v>
      </c>
      <c r="D7" s="40">
        <v>2023</v>
      </c>
      <c r="E7" s="40">
        <v>2024</v>
      </c>
      <c r="F7" s="40">
        <v>2025</v>
      </c>
    </row>
    <row r="8" spans="1:12" x14ac:dyDescent="0.35">
      <c r="A8" s="47" t="s">
        <v>4</v>
      </c>
      <c r="B8" t="s">
        <v>5</v>
      </c>
      <c r="C8" s="2">
        <v>11000000</v>
      </c>
      <c r="D8" s="2">
        <v>11000000</v>
      </c>
      <c r="E8" s="2">
        <v>11000000</v>
      </c>
      <c r="F8" s="2">
        <f>11000000</f>
        <v>11000000</v>
      </c>
    </row>
    <row r="9" spans="1:12" x14ac:dyDescent="0.35">
      <c r="A9" s="47"/>
      <c r="B9" t="s">
        <v>25</v>
      </c>
      <c r="C9" s="19">
        <f>C4</f>
        <v>2500000</v>
      </c>
      <c r="D9" s="19">
        <f>D4</f>
        <v>2500000</v>
      </c>
      <c r="E9" s="19">
        <f>E4</f>
        <v>2500000</v>
      </c>
      <c r="F9" s="19">
        <f>-F5</f>
        <v>-9000000</v>
      </c>
      <c r="G9" t="s">
        <v>51</v>
      </c>
    </row>
    <row r="10" spans="1:12" x14ac:dyDescent="0.35">
      <c r="A10" s="47"/>
      <c r="B10" t="s">
        <v>7</v>
      </c>
      <c r="C10" s="7">
        <f>SUM(C8:C9)</f>
        <v>13500000</v>
      </c>
      <c r="D10" s="7">
        <f>SUM(D8:D9)</f>
        <v>13500000</v>
      </c>
      <c r="E10" s="7">
        <f>SUM(E8:E9)</f>
        <v>13500000</v>
      </c>
      <c r="F10" s="7">
        <f>SUM(F8:F9)</f>
        <v>2000000</v>
      </c>
      <c r="H10" s="7"/>
    </row>
    <row r="12" spans="1:12" x14ac:dyDescent="0.35">
      <c r="A12" s="47" t="s">
        <v>8</v>
      </c>
      <c r="B12" t="s">
        <v>9</v>
      </c>
      <c r="C12" s="9">
        <f>C10*0.25</f>
        <v>3375000</v>
      </c>
      <c r="D12" s="9">
        <f>D10*0.25</f>
        <v>3375000</v>
      </c>
      <c r="E12" s="9">
        <f>E10*0.25</f>
        <v>3375000</v>
      </c>
      <c r="F12" s="9">
        <f>F10*0.25</f>
        <v>500000</v>
      </c>
      <c r="G12" t="s">
        <v>44</v>
      </c>
    </row>
    <row r="13" spans="1:12" x14ac:dyDescent="0.35">
      <c r="A13" s="47"/>
      <c r="B13" t="s">
        <v>10</v>
      </c>
      <c r="C13" s="2">
        <f>C12</f>
        <v>3375000</v>
      </c>
      <c r="D13" s="2">
        <f t="shared" ref="D13:F13" si="0">D12</f>
        <v>3375000</v>
      </c>
      <c r="E13" s="2">
        <f t="shared" si="0"/>
        <v>3375000</v>
      </c>
      <c r="F13" s="2">
        <f t="shared" si="0"/>
        <v>500000</v>
      </c>
    </row>
    <row r="14" spans="1:12" x14ac:dyDescent="0.35">
      <c r="A14" s="47"/>
      <c r="B14" t="s">
        <v>26</v>
      </c>
      <c r="C14" s="15">
        <f>C9*0.25</f>
        <v>625000</v>
      </c>
      <c r="D14" s="15">
        <f>D9*0.25</f>
        <v>625000</v>
      </c>
      <c r="E14" s="15">
        <f>E9*0.25</f>
        <v>625000</v>
      </c>
      <c r="F14" s="2"/>
    </row>
    <row r="15" spans="1:12" x14ac:dyDescent="0.35">
      <c r="A15" s="47"/>
      <c r="B15" t="s">
        <v>27</v>
      </c>
      <c r="C15" s="2">
        <f>C14</f>
        <v>625000</v>
      </c>
      <c r="D15" s="2">
        <f>D14</f>
        <v>625000</v>
      </c>
      <c r="E15" s="2">
        <f>E14</f>
        <v>625000</v>
      </c>
      <c r="F15" s="2"/>
    </row>
    <row r="16" spans="1:12" x14ac:dyDescent="0.35">
      <c r="A16" s="47"/>
      <c r="B16" t="s">
        <v>28</v>
      </c>
      <c r="C16" s="2"/>
      <c r="D16" s="2"/>
      <c r="E16" s="2"/>
      <c r="F16" s="9">
        <f>C14+D14+E14</f>
        <v>1875000</v>
      </c>
      <c r="G16" t="s">
        <v>29</v>
      </c>
    </row>
    <row r="17" spans="1:8" x14ac:dyDescent="0.35">
      <c r="A17" s="47"/>
      <c r="B17" t="s">
        <v>30</v>
      </c>
      <c r="C17" s="2"/>
      <c r="D17" s="2"/>
      <c r="E17" s="2"/>
      <c r="F17" s="2">
        <f>F16</f>
        <v>1875000</v>
      </c>
    </row>
    <row r="19" spans="1:8" x14ac:dyDescent="0.35">
      <c r="A19" s="47" t="s">
        <v>11</v>
      </c>
      <c r="B19" t="s">
        <v>12</v>
      </c>
      <c r="C19" s="11">
        <f>C12</f>
        <v>3375000</v>
      </c>
      <c r="D19" s="11">
        <f>D12</f>
        <v>3375000</v>
      </c>
      <c r="E19" s="11">
        <f>E12</f>
        <v>3375000</v>
      </c>
      <c r="F19" s="11">
        <f>F12</f>
        <v>500000</v>
      </c>
    </row>
    <row r="20" spans="1:8" x14ac:dyDescent="0.35">
      <c r="A20" s="47"/>
      <c r="B20" t="s">
        <v>13</v>
      </c>
      <c r="C20" s="14">
        <f>-C15</f>
        <v>-625000</v>
      </c>
      <c r="D20" s="14">
        <f>-D15</f>
        <v>-625000</v>
      </c>
      <c r="E20" s="8">
        <f>-E15</f>
        <v>-625000</v>
      </c>
      <c r="F20" s="8">
        <f>F16</f>
        <v>1875000</v>
      </c>
    </row>
    <row r="21" spans="1:8" x14ac:dyDescent="0.35">
      <c r="A21" s="47"/>
      <c r="B21" t="s">
        <v>14</v>
      </c>
      <c r="C21" s="11">
        <f>C19+C20</f>
        <v>2750000</v>
      </c>
      <c r="D21" s="11">
        <f t="shared" ref="D21:F21" si="1">D19+D20</f>
        <v>2750000</v>
      </c>
      <c r="E21" s="11">
        <f t="shared" si="1"/>
        <v>2750000</v>
      </c>
      <c r="F21" s="11">
        <f t="shared" si="1"/>
        <v>2375000</v>
      </c>
    </row>
    <row r="23" spans="1:8" x14ac:dyDescent="0.35">
      <c r="A23" s="18" t="s">
        <v>42</v>
      </c>
      <c r="E23" s="48" t="s">
        <v>15</v>
      </c>
      <c r="F23" s="49"/>
    </row>
    <row r="24" spans="1:8" x14ac:dyDescent="0.35">
      <c r="E24" s="37" t="s">
        <v>16</v>
      </c>
      <c r="F24" s="38" t="s">
        <v>17</v>
      </c>
    </row>
    <row r="25" spans="1:8" x14ac:dyDescent="0.35">
      <c r="B25" s="21" t="s">
        <v>18</v>
      </c>
      <c r="C25" s="22"/>
      <c r="D25" s="22"/>
      <c r="E25" s="29">
        <f>C8*0.25</f>
        <v>2750000</v>
      </c>
      <c r="F25" s="30">
        <f>E25/$C$8</f>
        <v>0.25</v>
      </c>
    </row>
    <row r="26" spans="1:8" x14ac:dyDescent="0.35">
      <c r="B26" s="23" t="s">
        <v>21</v>
      </c>
      <c r="C26" s="24"/>
      <c r="D26" s="24"/>
      <c r="E26" s="39" t="s">
        <v>21</v>
      </c>
      <c r="F26" s="36" t="s">
        <v>21</v>
      </c>
    </row>
    <row r="27" spans="1:8" x14ac:dyDescent="0.35">
      <c r="B27" s="28" t="s">
        <v>19</v>
      </c>
      <c r="C27" s="17"/>
      <c r="D27" s="17"/>
      <c r="E27" s="14">
        <f>SUM(E25:E26)</f>
        <v>2750000</v>
      </c>
      <c r="F27" s="27">
        <f>SUM(F25:F26)</f>
        <v>0.25</v>
      </c>
      <c r="G27" s="1" t="s">
        <v>52</v>
      </c>
      <c r="H27" s="12">
        <f>E27/C8</f>
        <v>0.25</v>
      </c>
    </row>
    <row r="29" spans="1:8" x14ac:dyDescent="0.35">
      <c r="A29" s="18" t="s">
        <v>43</v>
      </c>
      <c r="E29" s="48" t="s">
        <v>20</v>
      </c>
      <c r="F29" s="49"/>
    </row>
    <row r="30" spans="1:8" x14ac:dyDescent="0.35">
      <c r="E30" s="37" t="s">
        <v>16</v>
      </c>
      <c r="F30" s="38" t="s">
        <v>17</v>
      </c>
    </row>
    <row r="31" spans="1:8" x14ac:dyDescent="0.35">
      <c r="B31" s="21" t="s">
        <v>18</v>
      </c>
      <c r="C31" s="22"/>
      <c r="D31" s="22"/>
      <c r="E31" s="33">
        <f>F8*0.25</f>
        <v>2750000</v>
      </c>
      <c r="F31" s="30">
        <f>E31/$F$8</f>
        <v>0.25</v>
      </c>
    </row>
    <row r="32" spans="1:8" x14ac:dyDescent="0.35">
      <c r="B32" s="23" t="s">
        <v>25</v>
      </c>
      <c r="C32" s="24"/>
      <c r="D32" s="24"/>
      <c r="E32" s="8">
        <f>-1500000*0.25</f>
        <v>-375000</v>
      </c>
      <c r="F32" s="27">
        <f>E32/$F$8</f>
        <v>-3.4090909090909088E-2</v>
      </c>
      <c r="G32" t="s">
        <v>53</v>
      </c>
    </row>
    <row r="33" spans="2:8" x14ac:dyDescent="0.35">
      <c r="B33" s="28" t="s">
        <v>19</v>
      </c>
      <c r="C33" s="17"/>
      <c r="D33" s="17"/>
      <c r="E33" s="8">
        <f>E31+E32</f>
        <v>2375000</v>
      </c>
      <c r="F33" s="34">
        <f>SUM(F31:F32)</f>
        <v>0.21590909090909091</v>
      </c>
      <c r="G33" s="1" t="s">
        <v>52</v>
      </c>
      <c r="H33" s="13">
        <f>E33/F8</f>
        <v>0.21590909090909091</v>
      </c>
    </row>
  </sheetData>
  <mergeCells count="5">
    <mergeCell ref="A8:A10"/>
    <mergeCell ref="A12:A17"/>
    <mergeCell ref="A19:A21"/>
    <mergeCell ref="E23:F23"/>
    <mergeCell ref="E29:F29"/>
  </mergeCells>
  <pageMargins left="0.75" right="0.75" top="1" bottom="1" header="0.5" footer="0.5"/>
  <pageSetup scale="41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6"/>
  <sheetViews>
    <sheetView workbookViewId="0"/>
  </sheetViews>
  <sheetFormatPr defaultColWidth="11" defaultRowHeight="15.5" x14ac:dyDescent="0.35"/>
  <cols>
    <col min="1" max="1" width="10.58203125" customWidth="1"/>
    <col min="2" max="2" width="14.5" customWidth="1"/>
    <col min="3" max="3" width="14.33203125" bestFit="1" customWidth="1"/>
    <col min="4" max="7" width="13.08203125" bestFit="1" customWidth="1"/>
    <col min="8" max="8" width="12" customWidth="1"/>
  </cols>
  <sheetData>
    <row r="1" spans="1:7" x14ac:dyDescent="0.35">
      <c r="A1" s="18" t="str">
        <f>Questions!A10</f>
        <v>a) Assume the options are incentive stock options, and they are exercised in 2026 when the share price is $30/share.</v>
      </c>
    </row>
    <row r="3" spans="1:7" x14ac:dyDescent="0.35">
      <c r="A3" s="18" t="s">
        <v>1</v>
      </c>
      <c r="C3" s="4">
        <v>2022</v>
      </c>
      <c r="D3" s="4">
        <v>2023</v>
      </c>
      <c r="E3" s="4">
        <v>2024</v>
      </c>
      <c r="F3" s="4">
        <v>2025</v>
      </c>
      <c r="G3" s="4">
        <v>2026</v>
      </c>
    </row>
    <row r="4" spans="1:7" x14ac:dyDescent="0.35">
      <c r="B4" s="1" t="s">
        <v>2</v>
      </c>
      <c r="C4" s="5">
        <f>(2000000*8)/4</f>
        <v>4000000</v>
      </c>
      <c r="D4" s="6">
        <f>C4</f>
        <v>4000000</v>
      </c>
      <c r="E4" s="6">
        <f>C4</f>
        <v>4000000</v>
      </c>
      <c r="F4" s="6">
        <f>C4</f>
        <v>4000000</v>
      </c>
      <c r="G4" s="4">
        <v>0</v>
      </c>
    </row>
    <row r="5" spans="1:7" x14ac:dyDescent="0.35">
      <c r="B5" s="1" t="s">
        <v>3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7" spans="1:7" x14ac:dyDescent="0.35">
      <c r="C7" s="41">
        <v>2022</v>
      </c>
      <c r="D7" s="41">
        <v>2023</v>
      </c>
      <c r="E7" s="41">
        <v>2024</v>
      </c>
      <c r="F7" s="41">
        <v>2025</v>
      </c>
      <c r="G7" s="41">
        <v>2026</v>
      </c>
    </row>
    <row r="8" spans="1:7" x14ac:dyDescent="0.35">
      <c r="A8" s="47" t="s">
        <v>4</v>
      </c>
      <c r="B8" t="s">
        <v>5</v>
      </c>
      <c r="C8" s="2">
        <v>19000000</v>
      </c>
      <c r="D8" s="2">
        <v>19000000</v>
      </c>
      <c r="E8" s="2">
        <v>19000000</v>
      </c>
      <c r="F8" s="2">
        <v>19000000</v>
      </c>
      <c r="G8" s="2">
        <v>19000000</v>
      </c>
    </row>
    <row r="9" spans="1:7" x14ac:dyDescent="0.35">
      <c r="A9" s="47"/>
      <c r="B9" t="s">
        <v>6</v>
      </c>
      <c r="C9" s="2">
        <f>C4</f>
        <v>4000000</v>
      </c>
      <c r="D9" s="2">
        <f>D4</f>
        <v>4000000</v>
      </c>
      <c r="E9" s="2">
        <f>E4</f>
        <v>4000000</v>
      </c>
      <c r="F9" s="2">
        <f>F4</f>
        <v>4000000</v>
      </c>
      <c r="G9" s="2"/>
    </row>
    <row r="10" spans="1:7" x14ac:dyDescent="0.35">
      <c r="A10" s="47"/>
      <c r="B10" t="s">
        <v>31</v>
      </c>
      <c r="C10" s="7">
        <v>-2300</v>
      </c>
      <c r="D10" s="7">
        <v>-2300</v>
      </c>
      <c r="E10" s="7">
        <v>-2300</v>
      </c>
      <c r="F10" s="7">
        <v>-2300</v>
      </c>
      <c r="G10" s="7">
        <v>-2300</v>
      </c>
    </row>
    <row r="11" spans="1:7" x14ac:dyDescent="0.35">
      <c r="A11" s="47"/>
      <c r="B11" t="s">
        <v>32</v>
      </c>
      <c r="C11" s="8"/>
      <c r="D11" s="8"/>
      <c r="E11" s="8"/>
      <c r="F11" s="8">
        <v>-400000</v>
      </c>
      <c r="G11" s="8">
        <v>200000</v>
      </c>
    </row>
    <row r="12" spans="1:7" x14ac:dyDescent="0.35">
      <c r="A12" s="47"/>
      <c r="B12" t="s">
        <v>7</v>
      </c>
      <c r="C12" s="7">
        <f>SUM(C8:C11)</f>
        <v>22997700</v>
      </c>
      <c r="D12" s="7">
        <f t="shared" ref="D12:G12" si="0">SUM(D8:D11)</f>
        <v>22997700</v>
      </c>
      <c r="E12" s="7">
        <f t="shared" si="0"/>
        <v>22997700</v>
      </c>
      <c r="F12" s="7">
        <f t="shared" si="0"/>
        <v>22597700</v>
      </c>
      <c r="G12" s="7">
        <f t="shared" si="0"/>
        <v>19197700</v>
      </c>
    </row>
    <row r="13" spans="1:7" x14ac:dyDescent="0.35">
      <c r="A13" s="18"/>
    </row>
    <row r="14" spans="1:7" x14ac:dyDescent="0.35">
      <c r="A14" s="47" t="s">
        <v>8</v>
      </c>
      <c r="B14" t="s">
        <v>9</v>
      </c>
      <c r="C14" s="9">
        <f>C12*0.3</f>
        <v>6899310</v>
      </c>
      <c r="D14" s="9">
        <f>D12*0.3</f>
        <v>6899310</v>
      </c>
      <c r="E14" s="9">
        <f>E12*0.3</f>
        <v>6899310</v>
      </c>
      <c r="F14" s="9">
        <f>F12*0.3</f>
        <v>6779310</v>
      </c>
      <c r="G14" s="9">
        <f>G12*0.3</f>
        <v>5759310</v>
      </c>
    </row>
    <row r="15" spans="1:7" x14ac:dyDescent="0.35">
      <c r="A15" s="47"/>
      <c r="B15" t="s">
        <v>10</v>
      </c>
      <c r="C15" s="2">
        <f>C14</f>
        <v>6899310</v>
      </c>
      <c r="D15" s="2">
        <f t="shared" ref="D15:G15" si="1">D14</f>
        <v>6899310</v>
      </c>
      <c r="E15" s="2">
        <f t="shared" si="1"/>
        <v>6899310</v>
      </c>
      <c r="F15" s="2">
        <f t="shared" si="1"/>
        <v>6779310</v>
      </c>
      <c r="G15" s="2">
        <f t="shared" si="1"/>
        <v>5759310</v>
      </c>
    </row>
    <row r="16" spans="1:7" x14ac:dyDescent="0.35">
      <c r="A16" s="47"/>
      <c r="B16" t="s">
        <v>28</v>
      </c>
      <c r="F16" s="10">
        <f>F11*-0.3</f>
        <v>120000</v>
      </c>
      <c r="G16" s="7"/>
    </row>
    <row r="17" spans="1:9" x14ac:dyDescent="0.35">
      <c r="A17" s="47"/>
      <c r="B17" t="s">
        <v>33</v>
      </c>
      <c r="F17" s="7">
        <f>F16</f>
        <v>120000</v>
      </c>
      <c r="G17" s="7"/>
    </row>
    <row r="18" spans="1:9" x14ac:dyDescent="0.35">
      <c r="A18" s="47"/>
      <c r="B18" t="s">
        <v>34</v>
      </c>
      <c r="F18" s="7"/>
      <c r="G18" s="10">
        <f>G11*0.3</f>
        <v>60000</v>
      </c>
    </row>
    <row r="19" spans="1:9" x14ac:dyDescent="0.35">
      <c r="A19" s="47"/>
      <c r="B19" t="s">
        <v>27</v>
      </c>
      <c r="F19" s="7"/>
      <c r="G19" s="7">
        <f>G18</f>
        <v>60000</v>
      </c>
    </row>
    <row r="20" spans="1:9" x14ac:dyDescent="0.35">
      <c r="A20" s="18"/>
    </row>
    <row r="21" spans="1:9" x14ac:dyDescent="0.35">
      <c r="A21" s="47" t="s">
        <v>11</v>
      </c>
      <c r="B21" t="s">
        <v>12</v>
      </c>
      <c r="C21" s="11">
        <f>C14</f>
        <v>6899310</v>
      </c>
      <c r="D21" s="11">
        <f t="shared" ref="D21:G21" si="2">D14</f>
        <v>6899310</v>
      </c>
      <c r="E21" s="11">
        <f t="shared" si="2"/>
        <v>6899310</v>
      </c>
      <c r="F21" s="11">
        <f t="shared" si="2"/>
        <v>6779310</v>
      </c>
      <c r="G21" s="11">
        <f t="shared" si="2"/>
        <v>5759310</v>
      </c>
    </row>
    <row r="22" spans="1:9" x14ac:dyDescent="0.35">
      <c r="A22" s="47"/>
      <c r="B22" t="s">
        <v>13</v>
      </c>
      <c r="C22" s="17"/>
      <c r="D22" s="17"/>
      <c r="E22" s="17"/>
      <c r="F22" s="8">
        <f>F16</f>
        <v>120000</v>
      </c>
      <c r="G22" s="8">
        <f>-G19</f>
        <v>-60000</v>
      </c>
    </row>
    <row r="23" spans="1:9" x14ac:dyDescent="0.35">
      <c r="A23" s="47"/>
      <c r="B23" t="s">
        <v>14</v>
      </c>
      <c r="C23" s="11">
        <f>C21+C22</f>
        <v>6899310</v>
      </c>
      <c r="D23" s="11">
        <f t="shared" ref="D23:G23" si="3">D21+D22</f>
        <v>6899310</v>
      </c>
      <c r="E23" s="11">
        <f t="shared" si="3"/>
        <v>6899310</v>
      </c>
      <c r="F23" s="11">
        <f t="shared" si="3"/>
        <v>6899310</v>
      </c>
      <c r="G23" s="11">
        <f t="shared" si="3"/>
        <v>5699310</v>
      </c>
    </row>
    <row r="25" spans="1:9" x14ac:dyDescent="0.35">
      <c r="A25" s="18" t="s">
        <v>45</v>
      </c>
      <c r="F25" s="48" t="s">
        <v>15</v>
      </c>
      <c r="G25" s="49"/>
    </row>
    <row r="26" spans="1:9" x14ac:dyDescent="0.35">
      <c r="F26" s="31" t="s">
        <v>16</v>
      </c>
      <c r="G26" s="32" t="s">
        <v>17</v>
      </c>
    </row>
    <row r="27" spans="1:9" x14ac:dyDescent="0.35">
      <c r="B27" s="21" t="s">
        <v>18</v>
      </c>
      <c r="C27" s="22"/>
      <c r="D27" s="22"/>
      <c r="E27" s="22"/>
      <c r="F27" s="29">
        <f>C8*0.3</f>
        <v>5700000</v>
      </c>
      <c r="G27" s="30">
        <f>F27/$C$8</f>
        <v>0.3</v>
      </c>
    </row>
    <row r="28" spans="1:9" x14ac:dyDescent="0.35">
      <c r="B28" s="23" t="s">
        <v>6</v>
      </c>
      <c r="C28" s="24"/>
      <c r="D28" s="24"/>
      <c r="E28" s="24"/>
      <c r="F28" s="25">
        <f>C9*0.3</f>
        <v>1200000</v>
      </c>
      <c r="G28" s="26">
        <f t="shared" ref="G28:G29" si="4">F28/$C$8</f>
        <v>6.3157894736842107E-2</v>
      </c>
    </row>
    <row r="29" spans="1:9" x14ac:dyDescent="0.35">
      <c r="B29" s="23" t="s">
        <v>35</v>
      </c>
      <c r="C29" s="24"/>
      <c r="D29" s="24"/>
      <c r="E29" s="24"/>
      <c r="F29" s="14">
        <f>C10*0.3</f>
        <v>-690</v>
      </c>
      <c r="G29" s="42">
        <f t="shared" si="4"/>
        <v>-3.6315789473684208E-5</v>
      </c>
    </row>
    <row r="30" spans="1:9" x14ac:dyDescent="0.35">
      <c r="B30" s="28" t="s">
        <v>19</v>
      </c>
      <c r="C30" s="17"/>
      <c r="D30" s="17"/>
      <c r="E30" s="17"/>
      <c r="F30" s="14">
        <f>SUM(F27:F29)</f>
        <v>6899310</v>
      </c>
      <c r="G30" s="27">
        <f>SUM(G27:G29)</f>
        <v>0.36312157894736846</v>
      </c>
      <c r="H30" s="1" t="s">
        <v>52</v>
      </c>
      <c r="I30" s="12">
        <f>F30/C8</f>
        <v>0.36312157894736841</v>
      </c>
    </row>
    <row r="32" spans="1:9" x14ac:dyDescent="0.35">
      <c r="A32" s="18" t="s">
        <v>46</v>
      </c>
      <c r="F32" s="48" t="s">
        <v>20</v>
      </c>
      <c r="G32" s="49"/>
    </row>
    <row r="33" spans="2:9" x14ac:dyDescent="0.35">
      <c r="F33" s="37" t="s">
        <v>16</v>
      </c>
      <c r="G33" s="38" t="s">
        <v>17</v>
      </c>
    </row>
    <row r="34" spans="2:9" x14ac:dyDescent="0.35">
      <c r="B34" s="21" t="s">
        <v>18</v>
      </c>
      <c r="C34" s="22"/>
      <c r="D34" s="22"/>
      <c r="E34" s="22"/>
      <c r="F34" s="33">
        <f>G8*0.3</f>
        <v>5700000</v>
      </c>
      <c r="G34" s="30">
        <f>F34/$G$8</f>
        <v>0.3</v>
      </c>
    </row>
    <row r="35" spans="2:9" x14ac:dyDescent="0.35">
      <c r="B35" s="23" t="s">
        <v>35</v>
      </c>
      <c r="C35" s="24"/>
      <c r="D35" s="24"/>
      <c r="E35" s="24"/>
      <c r="F35" s="8">
        <f>G10*0.3</f>
        <v>-690</v>
      </c>
      <c r="G35" s="42">
        <f>F35/$G$8</f>
        <v>-3.6315789473684208E-5</v>
      </c>
    </row>
    <row r="36" spans="2:9" x14ac:dyDescent="0.35">
      <c r="B36" s="28" t="s">
        <v>19</v>
      </c>
      <c r="C36" s="17"/>
      <c r="D36" s="17"/>
      <c r="E36" s="17"/>
      <c r="F36" s="8">
        <f>F34+F35</f>
        <v>5699310</v>
      </c>
      <c r="G36" s="43">
        <f>G34+G35</f>
        <v>0.29996368421052633</v>
      </c>
      <c r="H36" s="1" t="s">
        <v>52</v>
      </c>
      <c r="I36" s="13">
        <f>F36/G8</f>
        <v>0.29996368421052633</v>
      </c>
    </row>
  </sheetData>
  <mergeCells count="5">
    <mergeCell ref="A14:A19"/>
    <mergeCell ref="A8:A12"/>
    <mergeCell ref="A21:A23"/>
    <mergeCell ref="F25:G25"/>
    <mergeCell ref="F32:G32"/>
  </mergeCells>
  <pageMargins left="0.75" right="0.75" top="1" bottom="1" header="0.5" footer="0.5"/>
  <pageSetup scale="72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0"/>
  <sheetViews>
    <sheetView workbookViewId="0"/>
  </sheetViews>
  <sheetFormatPr defaultColWidth="11" defaultRowHeight="15.5" x14ac:dyDescent="0.35"/>
  <cols>
    <col min="2" max="2" width="15.5" customWidth="1"/>
    <col min="3" max="7" width="13.58203125" customWidth="1"/>
    <col min="8" max="8" width="12" customWidth="1"/>
  </cols>
  <sheetData>
    <row r="1" spans="1:10" x14ac:dyDescent="0.35">
      <c r="A1" s="18" t="str">
        <f>Questions!A11</f>
        <v>b) Assume the options are nonqualified stock options, and they are exercised in 2026 when the share price is $30/share.</v>
      </c>
    </row>
    <row r="3" spans="1:10" x14ac:dyDescent="0.35">
      <c r="A3" s="18" t="s">
        <v>1</v>
      </c>
      <c r="C3" s="4">
        <v>2022</v>
      </c>
      <c r="D3" s="4">
        <v>2023</v>
      </c>
      <c r="E3" s="4">
        <v>2024</v>
      </c>
      <c r="F3" s="4">
        <v>2025</v>
      </c>
      <c r="G3" s="4">
        <v>2026</v>
      </c>
      <c r="H3" s="1" t="s">
        <v>23</v>
      </c>
      <c r="I3" s="20" t="s">
        <v>22</v>
      </c>
    </row>
    <row r="4" spans="1:10" x14ac:dyDescent="0.35">
      <c r="B4" s="1" t="s">
        <v>2</v>
      </c>
      <c r="C4" s="5">
        <f>(2000000*8)/4</f>
        <v>4000000</v>
      </c>
      <c r="D4" s="6">
        <f>C4</f>
        <v>4000000</v>
      </c>
      <c r="E4" s="6">
        <f>C4</f>
        <v>4000000</v>
      </c>
      <c r="F4" s="6">
        <f>C4</f>
        <v>4000000</v>
      </c>
      <c r="G4" s="4">
        <v>0</v>
      </c>
      <c r="I4" s="3">
        <f>SUM(C4:G4)</f>
        <v>16000000</v>
      </c>
    </row>
    <row r="5" spans="1:10" x14ac:dyDescent="0.35">
      <c r="B5" s="1" t="s">
        <v>3</v>
      </c>
      <c r="C5" s="4">
        <v>0</v>
      </c>
      <c r="D5" s="4">
        <v>0</v>
      </c>
      <c r="E5" s="4">
        <v>0</v>
      </c>
      <c r="F5" s="4">
        <v>0</v>
      </c>
      <c r="G5" s="5">
        <f>2000000*(30-25)</f>
        <v>10000000</v>
      </c>
      <c r="I5" s="3">
        <f>SUM(C5:G5)</f>
        <v>10000000</v>
      </c>
      <c r="J5" t="s">
        <v>59</v>
      </c>
    </row>
    <row r="7" spans="1:10" x14ac:dyDescent="0.35">
      <c r="C7" s="41">
        <v>2022</v>
      </c>
      <c r="D7" s="41">
        <v>2023</v>
      </c>
      <c r="E7" s="41">
        <v>2024</v>
      </c>
      <c r="F7" s="41">
        <v>2025</v>
      </c>
      <c r="G7" s="41">
        <v>2026</v>
      </c>
    </row>
    <row r="8" spans="1:10" x14ac:dyDescent="0.35">
      <c r="A8" s="47" t="s">
        <v>4</v>
      </c>
      <c r="B8" t="s">
        <v>5</v>
      </c>
      <c r="C8" s="2">
        <v>19000000</v>
      </c>
      <c r="D8" s="2">
        <v>19000000</v>
      </c>
      <c r="E8" s="2">
        <v>19000000</v>
      </c>
      <c r="F8" s="2">
        <v>19000000</v>
      </c>
      <c r="G8" s="2">
        <v>19000000</v>
      </c>
    </row>
    <row r="9" spans="1:10" x14ac:dyDescent="0.35">
      <c r="A9" s="47"/>
      <c r="B9" t="s">
        <v>25</v>
      </c>
      <c r="C9" s="2">
        <f>C4</f>
        <v>4000000</v>
      </c>
      <c r="D9" s="2">
        <f>D4</f>
        <v>4000000</v>
      </c>
      <c r="E9" s="2">
        <f>E4</f>
        <v>4000000</v>
      </c>
      <c r="F9" s="2">
        <f>F4</f>
        <v>4000000</v>
      </c>
      <c r="G9" s="2">
        <f>-G5</f>
        <v>-10000000</v>
      </c>
      <c r="H9" t="s">
        <v>54</v>
      </c>
    </row>
    <row r="10" spans="1:10" x14ac:dyDescent="0.35">
      <c r="A10" s="47"/>
      <c r="B10" t="s">
        <v>31</v>
      </c>
      <c r="C10" s="7">
        <v>-2300</v>
      </c>
      <c r="D10" s="7">
        <v>-2300</v>
      </c>
      <c r="E10" s="7">
        <v>-2300</v>
      </c>
      <c r="F10" s="7">
        <v>-2300</v>
      </c>
      <c r="G10" s="7">
        <v>-2300</v>
      </c>
    </row>
    <row r="11" spans="1:10" x14ac:dyDescent="0.35">
      <c r="A11" s="47"/>
      <c r="B11" t="s">
        <v>32</v>
      </c>
      <c r="C11" s="8"/>
      <c r="D11" s="8"/>
      <c r="E11" s="8"/>
      <c r="F11" s="8">
        <v>-400000</v>
      </c>
      <c r="G11" s="8">
        <v>200000</v>
      </c>
    </row>
    <row r="12" spans="1:10" x14ac:dyDescent="0.35">
      <c r="A12" s="47"/>
      <c r="B12" t="s">
        <v>7</v>
      </c>
      <c r="C12" s="7">
        <f>SUM(C8:C11)</f>
        <v>22997700</v>
      </c>
      <c r="D12" s="7">
        <f t="shared" ref="D12:G12" si="0">SUM(D8:D11)</f>
        <v>22997700</v>
      </c>
      <c r="E12" s="7">
        <f t="shared" si="0"/>
        <v>22997700</v>
      </c>
      <c r="F12" s="7">
        <f t="shared" si="0"/>
        <v>22597700</v>
      </c>
      <c r="G12" s="7">
        <f t="shared" si="0"/>
        <v>9197700</v>
      </c>
      <c r="I12" s="7"/>
    </row>
    <row r="13" spans="1:10" x14ac:dyDescent="0.35">
      <c r="A13" s="18"/>
    </row>
    <row r="14" spans="1:10" x14ac:dyDescent="0.35">
      <c r="A14" s="47" t="s">
        <v>8</v>
      </c>
      <c r="B14" t="s">
        <v>9</v>
      </c>
      <c r="C14" s="9">
        <f>C12*0.3</f>
        <v>6899310</v>
      </c>
      <c r="D14" s="9">
        <f>D12*0.3</f>
        <v>6899310</v>
      </c>
      <c r="E14" s="9">
        <f>E12*0.3</f>
        <v>6899310</v>
      </c>
      <c r="F14" s="9">
        <f>F12*0.3</f>
        <v>6779310</v>
      </c>
      <c r="G14" s="9">
        <f>G12*0.3</f>
        <v>2759310</v>
      </c>
    </row>
    <row r="15" spans="1:10" x14ac:dyDescent="0.35">
      <c r="A15" s="47"/>
      <c r="B15" t="s">
        <v>10</v>
      </c>
      <c r="C15" s="2">
        <f>C14</f>
        <v>6899310</v>
      </c>
      <c r="D15" s="2">
        <f t="shared" ref="D15:G15" si="1">D14</f>
        <v>6899310</v>
      </c>
      <c r="E15" s="2">
        <f t="shared" si="1"/>
        <v>6899310</v>
      </c>
      <c r="F15" s="2">
        <f t="shared" si="1"/>
        <v>6779310</v>
      </c>
      <c r="G15" s="2">
        <f t="shared" si="1"/>
        <v>2759310</v>
      </c>
    </row>
    <row r="16" spans="1:10" x14ac:dyDescent="0.35">
      <c r="A16" s="47"/>
      <c r="B16" t="s">
        <v>26</v>
      </c>
      <c r="C16" s="15">
        <f>C9*0.3</f>
        <v>1200000</v>
      </c>
      <c r="D16" s="15">
        <f>D9*0.3</f>
        <v>1200000</v>
      </c>
      <c r="E16" s="15">
        <f>E9*0.3</f>
        <v>1200000</v>
      </c>
      <c r="F16" s="15">
        <f>F9*0.3</f>
        <v>1200000</v>
      </c>
      <c r="G16" s="2"/>
    </row>
    <row r="17" spans="1:8" x14ac:dyDescent="0.35">
      <c r="A17" s="47"/>
      <c r="B17" t="s">
        <v>27</v>
      </c>
      <c r="C17" s="2">
        <f>C16</f>
        <v>1200000</v>
      </c>
      <c r="D17" s="2">
        <f>D16</f>
        <v>1200000</v>
      </c>
      <c r="E17" s="2">
        <f>E16</f>
        <v>1200000</v>
      </c>
      <c r="F17" s="2">
        <f>F16</f>
        <v>1200000</v>
      </c>
      <c r="G17" s="2"/>
    </row>
    <row r="18" spans="1:8" x14ac:dyDescent="0.35">
      <c r="A18" s="47"/>
      <c r="B18" t="s">
        <v>28</v>
      </c>
      <c r="C18" s="2"/>
      <c r="D18" s="2"/>
      <c r="E18" s="2"/>
      <c r="F18" s="2"/>
      <c r="G18" s="9">
        <f>C16+D16+E16+F16</f>
        <v>4800000</v>
      </c>
      <c r="H18" t="s">
        <v>29</v>
      </c>
    </row>
    <row r="19" spans="1:8" x14ac:dyDescent="0.35">
      <c r="A19" s="47"/>
      <c r="B19" t="s">
        <v>30</v>
      </c>
      <c r="C19" s="2"/>
      <c r="D19" s="2"/>
      <c r="E19" s="2"/>
      <c r="F19" s="2"/>
      <c r="G19" s="2">
        <f>G18</f>
        <v>4800000</v>
      </c>
    </row>
    <row r="20" spans="1:8" x14ac:dyDescent="0.35">
      <c r="A20" s="47"/>
      <c r="B20" t="s">
        <v>28</v>
      </c>
      <c r="F20" s="10">
        <f>F11*-0.3</f>
        <v>120000</v>
      </c>
      <c r="G20" s="7"/>
    </row>
    <row r="21" spans="1:8" x14ac:dyDescent="0.35">
      <c r="A21" s="47"/>
      <c r="B21" t="s">
        <v>33</v>
      </c>
      <c r="F21" s="7">
        <f>F20</f>
        <v>120000</v>
      </c>
      <c r="G21" s="7"/>
    </row>
    <row r="22" spans="1:8" x14ac:dyDescent="0.35">
      <c r="A22" s="47"/>
      <c r="B22" t="s">
        <v>34</v>
      </c>
      <c r="F22" s="7"/>
      <c r="G22" s="10">
        <f>G11*0.3</f>
        <v>60000</v>
      </c>
    </row>
    <row r="23" spans="1:8" x14ac:dyDescent="0.35">
      <c r="A23" s="47"/>
      <c r="B23" t="s">
        <v>27</v>
      </c>
      <c r="F23" s="7"/>
      <c r="G23" s="7">
        <f>G22</f>
        <v>60000</v>
      </c>
    </row>
    <row r="24" spans="1:8" x14ac:dyDescent="0.35">
      <c r="A24" s="18"/>
    </row>
    <row r="25" spans="1:8" x14ac:dyDescent="0.35">
      <c r="A25" s="47" t="s">
        <v>11</v>
      </c>
      <c r="B25" t="s">
        <v>12</v>
      </c>
      <c r="C25" s="11">
        <f>C14</f>
        <v>6899310</v>
      </c>
      <c r="D25" s="11">
        <f t="shared" ref="D25:G25" si="2">D14</f>
        <v>6899310</v>
      </c>
      <c r="E25" s="11">
        <f t="shared" si="2"/>
        <v>6899310</v>
      </c>
      <c r="F25" s="11">
        <f t="shared" si="2"/>
        <v>6779310</v>
      </c>
      <c r="G25" s="11">
        <f t="shared" si="2"/>
        <v>2759310</v>
      </c>
    </row>
    <row r="26" spans="1:8" x14ac:dyDescent="0.35">
      <c r="A26" s="47"/>
      <c r="B26" t="s">
        <v>13</v>
      </c>
      <c r="C26" s="14">
        <f>-C17</f>
        <v>-1200000</v>
      </c>
      <c r="D26" s="14">
        <f>-D17</f>
        <v>-1200000</v>
      </c>
      <c r="E26" s="14">
        <f>-E17</f>
        <v>-1200000</v>
      </c>
      <c r="F26" s="8">
        <f>F20-F17</f>
        <v>-1080000</v>
      </c>
      <c r="G26" s="8">
        <f>G18-G23</f>
        <v>4740000</v>
      </c>
    </row>
    <row r="27" spans="1:8" x14ac:dyDescent="0.35">
      <c r="A27" s="47"/>
      <c r="B27" t="s">
        <v>14</v>
      </c>
      <c r="C27" s="11">
        <f>C25+C26</f>
        <v>5699310</v>
      </c>
      <c r="D27" s="11">
        <f t="shared" ref="D27:G27" si="3">D25+D26</f>
        <v>5699310</v>
      </c>
      <c r="E27" s="11">
        <f t="shared" si="3"/>
        <v>5699310</v>
      </c>
      <c r="F27" s="11">
        <f t="shared" si="3"/>
        <v>5699310</v>
      </c>
      <c r="G27" s="11">
        <f t="shared" si="3"/>
        <v>7499310</v>
      </c>
    </row>
    <row r="29" spans="1:8" x14ac:dyDescent="0.35">
      <c r="A29" s="18" t="s">
        <v>45</v>
      </c>
      <c r="F29" s="48" t="s">
        <v>15</v>
      </c>
      <c r="G29" s="49"/>
    </row>
    <row r="30" spans="1:8" x14ac:dyDescent="0.35">
      <c r="F30" s="37" t="s">
        <v>16</v>
      </c>
      <c r="G30" s="38" t="s">
        <v>17</v>
      </c>
    </row>
    <row r="31" spans="1:8" x14ac:dyDescent="0.35">
      <c r="B31" s="21" t="s">
        <v>18</v>
      </c>
      <c r="C31" s="22"/>
      <c r="D31" s="22"/>
      <c r="E31" s="22"/>
      <c r="F31" s="29">
        <f>C8*0.3</f>
        <v>5700000</v>
      </c>
      <c r="G31" s="30">
        <f>F31/$C$8</f>
        <v>0.3</v>
      </c>
    </row>
    <row r="32" spans="1:8" x14ac:dyDescent="0.35">
      <c r="B32" s="23" t="s">
        <v>35</v>
      </c>
      <c r="C32" s="24"/>
      <c r="D32" s="24"/>
      <c r="E32" s="24"/>
      <c r="F32" s="14">
        <f>C10*0.3</f>
        <v>-690</v>
      </c>
      <c r="G32" s="42">
        <f t="shared" ref="G32" si="4">F32/$C$8</f>
        <v>-3.6315789473684208E-5</v>
      </c>
    </row>
    <row r="33" spans="1:9" x14ac:dyDescent="0.35">
      <c r="B33" s="28" t="s">
        <v>19</v>
      </c>
      <c r="C33" s="17"/>
      <c r="D33" s="17"/>
      <c r="E33" s="17"/>
      <c r="F33" s="14">
        <f>SUM(F31:F32)</f>
        <v>5699310</v>
      </c>
      <c r="G33" s="27">
        <f>SUM(G31:G32)</f>
        <v>0.29996368421052633</v>
      </c>
      <c r="H33" s="1" t="s">
        <v>52</v>
      </c>
      <c r="I33" s="12">
        <f>F33/C8</f>
        <v>0.29996368421052633</v>
      </c>
    </row>
    <row r="35" spans="1:9" x14ac:dyDescent="0.35">
      <c r="A35" s="18" t="s">
        <v>46</v>
      </c>
      <c r="F35" s="48" t="s">
        <v>20</v>
      </c>
      <c r="G35" s="49"/>
    </row>
    <row r="36" spans="1:9" x14ac:dyDescent="0.35">
      <c r="F36" s="31" t="s">
        <v>16</v>
      </c>
      <c r="G36" s="32" t="s">
        <v>17</v>
      </c>
    </row>
    <row r="37" spans="1:9" x14ac:dyDescent="0.35">
      <c r="B37" s="21" t="s">
        <v>18</v>
      </c>
      <c r="C37" s="22"/>
      <c r="D37" s="22"/>
      <c r="E37" s="22"/>
      <c r="F37" s="33">
        <f>G8*0.3</f>
        <v>5700000</v>
      </c>
      <c r="G37" s="30">
        <f>F37/$G$8</f>
        <v>0.3</v>
      </c>
    </row>
    <row r="38" spans="1:9" x14ac:dyDescent="0.35">
      <c r="B38" s="23" t="s">
        <v>25</v>
      </c>
      <c r="C38" s="24"/>
      <c r="D38" s="24"/>
      <c r="E38" s="24"/>
      <c r="F38" s="44">
        <f>6000000*0.3</f>
        <v>1800000</v>
      </c>
      <c r="G38" s="26">
        <f>F38/$G$8</f>
        <v>9.4736842105263161E-2</v>
      </c>
      <c r="H38" t="s">
        <v>55</v>
      </c>
    </row>
    <row r="39" spans="1:9" x14ac:dyDescent="0.35">
      <c r="B39" s="23" t="s">
        <v>35</v>
      </c>
      <c r="C39" s="24"/>
      <c r="D39" s="24"/>
      <c r="E39" s="24"/>
      <c r="F39" s="8">
        <f>G10*0.3</f>
        <v>-690</v>
      </c>
      <c r="G39" s="42">
        <f>F39/$G$8</f>
        <v>-3.6315789473684208E-5</v>
      </c>
    </row>
    <row r="40" spans="1:9" x14ac:dyDescent="0.35">
      <c r="B40" s="28" t="s">
        <v>19</v>
      </c>
      <c r="C40" s="17"/>
      <c r="D40" s="17"/>
      <c r="E40" s="17"/>
      <c r="F40" s="8">
        <f>F37+F38+F39</f>
        <v>7499310</v>
      </c>
      <c r="G40" s="34">
        <f>SUM(G37:G39)</f>
        <v>0.3947005263157895</v>
      </c>
      <c r="H40" s="1" t="s">
        <v>52</v>
      </c>
      <c r="I40" s="13">
        <f>F40/G8</f>
        <v>0.39470052631578945</v>
      </c>
    </row>
  </sheetData>
  <mergeCells count="5">
    <mergeCell ref="A8:A12"/>
    <mergeCell ref="A14:A23"/>
    <mergeCell ref="A25:A27"/>
    <mergeCell ref="F29:G29"/>
    <mergeCell ref="F35:G35"/>
  </mergeCells>
  <pageMargins left="0.75" right="0.75" top="1" bottom="1" header="0.5" footer="0.5"/>
  <pageSetup scale="38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6"/>
  <sheetViews>
    <sheetView workbookViewId="0"/>
  </sheetViews>
  <sheetFormatPr defaultColWidth="11" defaultRowHeight="15.5" x14ac:dyDescent="0.35"/>
  <cols>
    <col min="2" max="2" width="16.33203125" customWidth="1"/>
    <col min="3" max="7" width="13.08203125" customWidth="1"/>
    <col min="8" max="8" width="12.33203125" customWidth="1"/>
  </cols>
  <sheetData>
    <row r="1" spans="1:7" x14ac:dyDescent="0.35">
      <c r="A1" s="18" t="str">
        <f>Questions!A12</f>
        <v>c) Assume the options are incentive stock options, and they are exercised in 2026 when the share price is $34/share.</v>
      </c>
    </row>
    <row r="2" spans="1:7" ht="31" x14ac:dyDescent="0.7">
      <c r="A2" s="16" t="s">
        <v>36</v>
      </c>
    </row>
    <row r="3" spans="1:7" x14ac:dyDescent="0.35">
      <c r="A3" s="18" t="s">
        <v>1</v>
      </c>
      <c r="C3" s="4">
        <v>2022</v>
      </c>
      <c r="D3" s="4">
        <v>2023</v>
      </c>
      <c r="E3" s="4">
        <v>2024</v>
      </c>
      <c r="F3" s="4">
        <v>2025</v>
      </c>
      <c r="G3" s="4">
        <v>2026</v>
      </c>
    </row>
    <row r="4" spans="1:7" x14ac:dyDescent="0.35">
      <c r="B4" s="1" t="s">
        <v>2</v>
      </c>
      <c r="C4" s="5">
        <f>(2000000*8)/4</f>
        <v>4000000</v>
      </c>
      <c r="D4" s="6">
        <f>C4</f>
        <v>4000000</v>
      </c>
      <c r="E4" s="6">
        <f>C4</f>
        <v>4000000</v>
      </c>
      <c r="F4" s="6">
        <f>C4</f>
        <v>4000000</v>
      </c>
      <c r="G4" s="4">
        <v>0</v>
      </c>
    </row>
    <row r="5" spans="1:7" x14ac:dyDescent="0.35">
      <c r="B5" s="1" t="s">
        <v>3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7" spans="1:7" x14ac:dyDescent="0.35">
      <c r="C7" s="41">
        <v>2022</v>
      </c>
      <c r="D7" s="41">
        <v>2023</v>
      </c>
      <c r="E7" s="41">
        <v>2024</v>
      </c>
      <c r="F7" s="41">
        <v>2025</v>
      </c>
      <c r="G7" s="41">
        <v>2026</v>
      </c>
    </row>
    <row r="8" spans="1:7" x14ac:dyDescent="0.35">
      <c r="A8" s="47" t="s">
        <v>4</v>
      </c>
      <c r="B8" t="s">
        <v>5</v>
      </c>
      <c r="C8" s="2">
        <v>19000000</v>
      </c>
      <c r="D8" s="2">
        <v>19000000</v>
      </c>
      <c r="E8" s="2">
        <v>19000000</v>
      </c>
      <c r="F8" s="2">
        <v>19000000</v>
      </c>
      <c r="G8" s="2">
        <v>19000000</v>
      </c>
    </row>
    <row r="9" spans="1:7" x14ac:dyDescent="0.35">
      <c r="A9" s="47"/>
      <c r="B9" t="s">
        <v>6</v>
      </c>
      <c r="C9" s="2">
        <f>C4</f>
        <v>4000000</v>
      </c>
      <c r="D9" s="2">
        <f>D4</f>
        <v>4000000</v>
      </c>
      <c r="E9" s="2">
        <f>E4</f>
        <v>4000000</v>
      </c>
      <c r="F9" s="2">
        <f>F4</f>
        <v>4000000</v>
      </c>
      <c r="G9" s="2"/>
    </row>
    <row r="10" spans="1:7" x14ac:dyDescent="0.35">
      <c r="A10" s="47"/>
      <c r="B10" t="s">
        <v>31</v>
      </c>
      <c r="C10" s="7">
        <v>-2300</v>
      </c>
      <c r="D10" s="7">
        <v>-2300</v>
      </c>
      <c r="E10" s="7">
        <v>-2300</v>
      </c>
      <c r="F10" s="7">
        <v>-2300</v>
      </c>
      <c r="G10" s="7">
        <v>-2300</v>
      </c>
    </row>
    <row r="11" spans="1:7" x14ac:dyDescent="0.35">
      <c r="A11" s="47"/>
      <c r="B11" t="s">
        <v>32</v>
      </c>
      <c r="C11" s="8"/>
      <c r="D11" s="8"/>
      <c r="E11" s="8"/>
      <c r="F11" s="8">
        <v>-400000</v>
      </c>
      <c r="G11" s="8">
        <v>200000</v>
      </c>
    </row>
    <row r="12" spans="1:7" x14ac:dyDescent="0.35">
      <c r="A12" s="47"/>
      <c r="B12" t="s">
        <v>7</v>
      </c>
      <c r="C12" s="7">
        <f>SUM(C8:C11)</f>
        <v>22997700</v>
      </c>
      <c r="D12" s="7">
        <f t="shared" ref="D12:G12" si="0">SUM(D8:D11)</f>
        <v>22997700</v>
      </c>
      <c r="E12" s="7">
        <f t="shared" si="0"/>
        <v>22997700</v>
      </c>
      <c r="F12" s="7">
        <f t="shared" si="0"/>
        <v>22597700</v>
      </c>
      <c r="G12" s="7">
        <f t="shared" si="0"/>
        <v>19197700</v>
      </c>
    </row>
    <row r="13" spans="1:7" x14ac:dyDescent="0.35">
      <c r="A13" s="18"/>
    </row>
    <row r="14" spans="1:7" x14ac:dyDescent="0.35">
      <c r="A14" s="47" t="s">
        <v>8</v>
      </c>
      <c r="B14" t="s">
        <v>9</v>
      </c>
      <c r="C14" s="9">
        <f>C12*0.3</f>
        <v>6899310</v>
      </c>
      <c r="D14" s="9">
        <f>D12*0.3</f>
        <v>6899310</v>
      </c>
      <c r="E14" s="9">
        <f>E12*0.3</f>
        <v>6899310</v>
      </c>
      <c r="F14" s="9">
        <f>F12*0.3</f>
        <v>6779310</v>
      </c>
      <c r="G14" s="9">
        <f>G12*0.3</f>
        <v>5759310</v>
      </c>
    </row>
    <row r="15" spans="1:7" x14ac:dyDescent="0.35">
      <c r="A15" s="47"/>
      <c r="B15" t="s">
        <v>10</v>
      </c>
      <c r="C15" s="2">
        <f>C14</f>
        <v>6899310</v>
      </c>
      <c r="D15" s="2">
        <f t="shared" ref="D15:G15" si="1">D14</f>
        <v>6899310</v>
      </c>
      <c r="E15" s="2">
        <f t="shared" si="1"/>
        <v>6899310</v>
      </c>
      <c r="F15" s="2">
        <f t="shared" si="1"/>
        <v>6779310</v>
      </c>
      <c r="G15" s="2">
        <f t="shared" si="1"/>
        <v>5759310</v>
      </c>
    </row>
    <row r="16" spans="1:7" x14ac:dyDescent="0.35">
      <c r="A16" s="47"/>
      <c r="B16" t="s">
        <v>28</v>
      </c>
      <c r="F16" s="10">
        <f>F11*-0.3</f>
        <v>120000</v>
      </c>
      <c r="G16" s="7"/>
    </row>
    <row r="17" spans="1:9" x14ac:dyDescent="0.35">
      <c r="A17" s="47"/>
      <c r="B17" t="s">
        <v>33</v>
      </c>
      <c r="F17" s="7">
        <f>F16</f>
        <v>120000</v>
      </c>
      <c r="G17" s="7"/>
    </row>
    <row r="18" spans="1:9" x14ac:dyDescent="0.35">
      <c r="A18" s="47"/>
      <c r="B18" t="s">
        <v>34</v>
      </c>
      <c r="F18" s="7"/>
      <c r="G18" s="10">
        <f>G11*0.3</f>
        <v>60000</v>
      </c>
    </row>
    <row r="19" spans="1:9" x14ac:dyDescent="0.35">
      <c r="A19" s="47"/>
      <c r="B19" t="s">
        <v>27</v>
      </c>
      <c r="F19" s="7"/>
      <c r="G19" s="7">
        <f>G18</f>
        <v>60000</v>
      </c>
    </row>
    <row r="20" spans="1:9" x14ac:dyDescent="0.35">
      <c r="A20" s="18"/>
    </row>
    <row r="21" spans="1:9" x14ac:dyDescent="0.35">
      <c r="A21" s="47" t="s">
        <v>11</v>
      </c>
      <c r="B21" t="s">
        <v>12</v>
      </c>
      <c r="C21" s="11">
        <f>C14</f>
        <v>6899310</v>
      </c>
      <c r="D21" s="11">
        <f t="shared" ref="D21:G21" si="2">D14</f>
        <v>6899310</v>
      </c>
      <c r="E21" s="11">
        <f t="shared" si="2"/>
        <v>6899310</v>
      </c>
      <c r="F21" s="11">
        <f t="shared" si="2"/>
        <v>6779310</v>
      </c>
      <c r="G21" s="11">
        <f t="shared" si="2"/>
        <v>5759310</v>
      </c>
    </row>
    <row r="22" spans="1:9" x14ac:dyDescent="0.35">
      <c r="A22" s="47"/>
      <c r="B22" t="s">
        <v>13</v>
      </c>
      <c r="C22" s="17"/>
      <c r="D22" s="17"/>
      <c r="E22" s="17"/>
      <c r="F22" s="8">
        <f>F16</f>
        <v>120000</v>
      </c>
      <c r="G22" s="8">
        <f>-G19</f>
        <v>-60000</v>
      </c>
    </row>
    <row r="23" spans="1:9" x14ac:dyDescent="0.35">
      <c r="A23" s="47"/>
      <c r="B23" t="s">
        <v>14</v>
      </c>
      <c r="C23" s="11">
        <f>C21+C22</f>
        <v>6899310</v>
      </c>
      <c r="D23" s="11">
        <f t="shared" ref="D23:G23" si="3">D21+D22</f>
        <v>6899310</v>
      </c>
      <c r="E23" s="11">
        <f t="shared" si="3"/>
        <v>6899310</v>
      </c>
      <c r="F23" s="11">
        <f t="shared" si="3"/>
        <v>6899310</v>
      </c>
      <c r="G23" s="11">
        <f t="shared" si="3"/>
        <v>5699310</v>
      </c>
    </row>
    <row r="25" spans="1:9" x14ac:dyDescent="0.35">
      <c r="A25" s="18" t="s">
        <v>45</v>
      </c>
      <c r="F25" s="48" t="s">
        <v>15</v>
      </c>
      <c r="G25" s="49"/>
    </row>
    <row r="26" spans="1:9" x14ac:dyDescent="0.35">
      <c r="F26" s="31" t="s">
        <v>16</v>
      </c>
      <c r="G26" s="32" t="s">
        <v>17</v>
      </c>
    </row>
    <row r="27" spans="1:9" x14ac:dyDescent="0.35">
      <c r="B27" s="21" t="s">
        <v>18</v>
      </c>
      <c r="C27" s="22"/>
      <c r="D27" s="22"/>
      <c r="E27" s="22"/>
      <c r="F27" s="29">
        <f>C8*0.3</f>
        <v>5700000</v>
      </c>
      <c r="G27" s="30">
        <f>F27/$C$8</f>
        <v>0.3</v>
      </c>
    </row>
    <row r="28" spans="1:9" x14ac:dyDescent="0.35">
      <c r="B28" s="23" t="s">
        <v>6</v>
      </c>
      <c r="C28" s="24"/>
      <c r="D28" s="24"/>
      <c r="E28" s="24"/>
      <c r="F28" s="25">
        <f>C9*0.3</f>
        <v>1200000</v>
      </c>
      <c r="G28" s="26">
        <f t="shared" ref="G28:G29" si="4">F28/$C$8</f>
        <v>6.3157894736842107E-2</v>
      </c>
    </row>
    <row r="29" spans="1:9" x14ac:dyDescent="0.35">
      <c r="B29" s="23" t="s">
        <v>35</v>
      </c>
      <c r="C29" s="24"/>
      <c r="D29" s="24"/>
      <c r="E29" s="24"/>
      <c r="F29" s="14">
        <f>C10*0.3</f>
        <v>-690</v>
      </c>
      <c r="G29" s="42">
        <f t="shared" si="4"/>
        <v>-3.6315789473684208E-5</v>
      </c>
    </row>
    <row r="30" spans="1:9" x14ac:dyDescent="0.35">
      <c r="B30" s="28" t="s">
        <v>19</v>
      </c>
      <c r="C30" s="17"/>
      <c r="D30" s="17"/>
      <c r="E30" s="17"/>
      <c r="F30" s="14">
        <f>SUM(F27:F29)</f>
        <v>6899310</v>
      </c>
      <c r="G30" s="27">
        <f>SUM(G27:G29)</f>
        <v>0.36312157894736846</v>
      </c>
      <c r="H30" s="1" t="s">
        <v>52</v>
      </c>
      <c r="I30" s="12">
        <f>F30/C8</f>
        <v>0.36312157894736841</v>
      </c>
    </row>
    <row r="32" spans="1:9" x14ac:dyDescent="0.35">
      <c r="A32" s="18" t="s">
        <v>46</v>
      </c>
      <c r="F32" s="48" t="s">
        <v>20</v>
      </c>
      <c r="G32" s="49"/>
    </row>
    <row r="33" spans="2:9" x14ac:dyDescent="0.35">
      <c r="F33" s="37" t="s">
        <v>16</v>
      </c>
      <c r="G33" s="38" t="s">
        <v>17</v>
      </c>
    </row>
    <row r="34" spans="2:9" x14ac:dyDescent="0.35">
      <c r="B34" s="21" t="s">
        <v>18</v>
      </c>
      <c r="C34" s="22"/>
      <c r="D34" s="22"/>
      <c r="E34" s="22"/>
      <c r="F34" s="33">
        <f>G8*0.3</f>
        <v>5700000</v>
      </c>
      <c r="G34" s="30">
        <f>F34/$G$8</f>
        <v>0.3</v>
      </c>
    </row>
    <row r="35" spans="2:9" x14ac:dyDescent="0.35">
      <c r="B35" s="23" t="s">
        <v>35</v>
      </c>
      <c r="C35" s="24"/>
      <c r="D35" s="24"/>
      <c r="E35" s="24"/>
      <c r="F35" s="8">
        <f>G10*0.3</f>
        <v>-690</v>
      </c>
      <c r="G35" s="42">
        <f>F35/$G$8</f>
        <v>-3.6315789473684208E-5</v>
      </c>
    </row>
    <row r="36" spans="2:9" x14ac:dyDescent="0.35">
      <c r="B36" s="28" t="s">
        <v>19</v>
      </c>
      <c r="C36" s="17"/>
      <c r="D36" s="17"/>
      <c r="E36" s="17"/>
      <c r="F36" s="8">
        <f>F34+F35</f>
        <v>5699310</v>
      </c>
      <c r="G36" s="34">
        <f>G34+G35</f>
        <v>0.29996368421052633</v>
      </c>
      <c r="H36" s="1" t="s">
        <v>52</v>
      </c>
      <c r="I36" s="13">
        <f>F36/G8</f>
        <v>0.29996368421052633</v>
      </c>
    </row>
  </sheetData>
  <mergeCells count="5">
    <mergeCell ref="A8:A12"/>
    <mergeCell ref="A14:A19"/>
    <mergeCell ref="A21:A23"/>
    <mergeCell ref="F25:G25"/>
    <mergeCell ref="F32:G32"/>
  </mergeCells>
  <pageMargins left="0.75" right="0.75" top="1" bottom="1" header="0.5" footer="0.5"/>
  <pageSetup scale="72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0"/>
  <sheetViews>
    <sheetView workbookViewId="0"/>
  </sheetViews>
  <sheetFormatPr defaultColWidth="11" defaultRowHeight="15.5" x14ac:dyDescent="0.35"/>
  <cols>
    <col min="2" max="2" width="15.58203125" customWidth="1"/>
    <col min="3" max="7" width="13.83203125" customWidth="1"/>
    <col min="8" max="8" width="11.83203125" customWidth="1"/>
  </cols>
  <sheetData>
    <row r="1" spans="1:10" x14ac:dyDescent="0.35">
      <c r="A1" s="18" t="str">
        <f>Questions!A13</f>
        <v>d) Assume the options are nonqualified stock options, and they are exercised in 2026 when the share price is $34/share.</v>
      </c>
    </row>
    <row r="3" spans="1:10" x14ac:dyDescent="0.35">
      <c r="A3" s="18" t="s">
        <v>1</v>
      </c>
      <c r="C3" s="4">
        <v>2022</v>
      </c>
      <c r="D3" s="4">
        <v>2023</v>
      </c>
      <c r="E3" s="4">
        <v>2024</v>
      </c>
      <c r="F3" s="4">
        <v>2025</v>
      </c>
      <c r="G3" s="4">
        <v>2026</v>
      </c>
      <c r="H3" s="1" t="s">
        <v>23</v>
      </c>
      <c r="I3" s="20" t="s">
        <v>22</v>
      </c>
    </row>
    <row r="4" spans="1:10" x14ac:dyDescent="0.35">
      <c r="B4" s="1" t="s">
        <v>2</v>
      </c>
      <c r="C4" s="5">
        <f>(2000000*8)/4</f>
        <v>4000000</v>
      </c>
      <c r="D4" s="6">
        <f>C4</f>
        <v>4000000</v>
      </c>
      <c r="E4" s="6">
        <f>C4</f>
        <v>4000000</v>
      </c>
      <c r="F4" s="6">
        <f>C4</f>
        <v>4000000</v>
      </c>
      <c r="G4" s="4">
        <v>0</v>
      </c>
      <c r="I4" s="3">
        <f>SUM(C4:G4)</f>
        <v>16000000</v>
      </c>
    </row>
    <row r="5" spans="1:10" x14ac:dyDescent="0.35">
      <c r="B5" s="1" t="s">
        <v>3</v>
      </c>
      <c r="C5" s="4">
        <v>0</v>
      </c>
      <c r="D5" s="4">
        <v>0</v>
      </c>
      <c r="E5" s="4">
        <v>0</v>
      </c>
      <c r="F5" s="4">
        <v>0</v>
      </c>
      <c r="G5" s="5">
        <f>2000000*(34-25)</f>
        <v>18000000</v>
      </c>
      <c r="I5" s="3">
        <f>SUM(C5:G5)</f>
        <v>18000000</v>
      </c>
      <c r="J5" t="s">
        <v>56</v>
      </c>
    </row>
    <row r="7" spans="1:10" x14ac:dyDescent="0.35">
      <c r="C7" s="41">
        <v>2022</v>
      </c>
      <c r="D7" s="41">
        <v>2023</v>
      </c>
      <c r="E7" s="41">
        <v>2024</v>
      </c>
      <c r="F7" s="41">
        <v>2025</v>
      </c>
      <c r="G7" s="41">
        <v>2026</v>
      </c>
    </row>
    <row r="8" spans="1:10" x14ac:dyDescent="0.35">
      <c r="A8" s="47" t="s">
        <v>4</v>
      </c>
      <c r="B8" t="s">
        <v>5</v>
      </c>
      <c r="C8" s="2">
        <v>19000000</v>
      </c>
      <c r="D8" s="2">
        <v>19000000</v>
      </c>
      <c r="E8" s="2">
        <v>19000000</v>
      </c>
      <c r="F8" s="2">
        <v>19000000</v>
      </c>
      <c r="G8" s="2">
        <v>19000000</v>
      </c>
    </row>
    <row r="9" spans="1:10" x14ac:dyDescent="0.35">
      <c r="A9" s="47"/>
      <c r="B9" t="s">
        <v>25</v>
      </c>
      <c r="C9" s="2">
        <f>C4</f>
        <v>4000000</v>
      </c>
      <c r="D9" s="2">
        <f>D4</f>
        <v>4000000</v>
      </c>
      <c r="E9" s="2">
        <f>E4</f>
        <v>4000000</v>
      </c>
      <c r="F9" s="2">
        <f>F4</f>
        <v>4000000</v>
      </c>
      <c r="G9" s="2">
        <f>-G5</f>
        <v>-18000000</v>
      </c>
      <c r="H9" t="s">
        <v>57</v>
      </c>
    </row>
    <row r="10" spans="1:10" x14ac:dyDescent="0.35">
      <c r="A10" s="47"/>
      <c r="B10" t="s">
        <v>31</v>
      </c>
      <c r="C10" s="7">
        <v>-2300</v>
      </c>
      <c r="D10" s="7">
        <v>-2300</v>
      </c>
      <c r="E10" s="7">
        <v>-2300</v>
      </c>
      <c r="F10" s="7">
        <v>-2300</v>
      </c>
      <c r="G10" s="7">
        <v>-2300</v>
      </c>
    </row>
    <row r="11" spans="1:10" x14ac:dyDescent="0.35">
      <c r="A11" s="47"/>
      <c r="B11" t="s">
        <v>32</v>
      </c>
      <c r="C11" s="8"/>
      <c r="D11" s="8"/>
      <c r="E11" s="8"/>
      <c r="F11" s="8">
        <v>-400000</v>
      </c>
      <c r="G11" s="8">
        <v>200000</v>
      </c>
    </row>
    <row r="12" spans="1:10" x14ac:dyDescent="0.35">
      <c r="A12" s="47"/>
      <c r="B12" t="s">
        <v>7</v>
      </c>
      <c r="C12" s="7">
        <f>SUM(C8:C11)</f>
        <v>22997700</v>
      </c>
      <c r="D12" s="7">
        <f t="shared" ref="D12:G12" si="0">SUM(D8:D11)</f>
        <v>22997700</v>
      </c>
      <c r="E12" s="7">
        <f t="shared" si="0"/>
        <v>22997700</v>
      </c>
      <c r="F12" s="7">
        <f t="shared" si="0"/>
        <v>22597700</v>
      </c>
      <c r="G12" s="7">
        <f t="shared" si="0"/>
        <v>1197700</v>
      </c>
    </row>
    <row r="13" spans="1:10" x14ac:dyDescent="0.35">
      <c r="A13" s="18"/>
    </row>
    <row r="14" spans="1:10" x14ac:dyDescent="0.35">
      <c r="A14" s="47" t="s">
        <v>8</v>
      </c>
      <c r="B14" t="s">
        <v>9</v>
      </c>
      <c r="C14" s="9">
        <f>C12*0.3</f>
        <v>6899310</v>
      </c>
      <c r="D14" s="9">
        <f>D12*0.3</f>
        <v>6899310</v>
      </c>
      <c r="E14" s="9">
        <f>E12*0.3</f>
        <v>6899310</v>
      </c>
      <c r="F14" s="9">
        <f>F12*0.3</f>
        <v>6779310</v>
      </c>
      <c r="G14" s="9">
        <f>G12*0.3</f>
        <v>359310</v>
      </c>
    </row>
    <row r="15" spans="1:10" x14ac:dyDescent="0.35">
      <c r="A15" s="47"/>
      <c r="B15" t="s">
        <v>10</v>
      </c>
      <c r="C15" s="2">
        <f>C14</f>
        <v>6899310</v>
      </c>
      <c r="D15" s="2">
        <f t="shared" ref="D15:G15" si="1">D14</f>
        <v>6899310</v>
      </c>
      <c r="E15" s="2">
        <f t="shared" si="1"/>
        <v>6899310</v>
      </c>
      <c r="F15" s="2">
        <f t="shared" si="1"/>
        <v>6779310</v>
      </c>
      <c r="G15" s="2">
        <f t="shared" si="1"/>
        <v>359310</v>
      </c>
    </row>
    <row r="16" spans="1:10" x14ac:dyDescent="0.35">
      <c r="A16" s="47"/>
      <c r="B16" t="s">
        <v>26</v>
      </c>
      <c r="C16" s="15">
        <f>C9*0.3</f>
        <v>1200000</v>
      </c>
      <c r="D16" s="15">
        <f>D9*0.3</f>
        <v>1200000</v>
      </c>
      <c r="E16" s="15">
        <f>E9*0.3</f>
        <v>1200000</v>
      </c>
      <c r="F16" s="15">
        <f>F9*0.3</f>
        <v>1200000</v>
      </c>
      <c r="G16" s="2"/>
    </row>
    <row r="17" spans="1:8" x14ac:dyDescent="0.35">
      <c r="A17" s="47"/>
      <c r="B17" t="s">
        <v>27</v>
      </c>
      <c r="C17" s="2">
        <f>C16</f>
        <v>1200000</v>
      </c>
      <c r="D17" s="2">
        <f>D16</f>
        <v>1200000</v>
      </c>
      <c r="E17" s="2">
        <f>E16</f>
        <v>1200000</v>
      </c>
      <c r="F17" s="2">
        <f>F16</f>
        <v>1200000</v>
      </c>
      <c r="G17" s="2"/>
    </row>
    <row r="18" spans="1:8" x14ac:dyDescent="0.35">
      <c r="A18" s="47"/>
      <c r="B18" t="s">
        <v>28</v>
      </c>
      <c r="C18" s="2"/>
      <c r="D18" s="2"/>
      <c r="E18" s="2"/>
      <c r="F18" s="2"/>
      <c r="G18" s="9">
        <f>C16+D16+E16+F16</f>
        <v>4800000</v>
      </c>
      <c r="H18" t="s">
        <v>29</v>
      </c>
    </row>
    <row r="19" spans="1:8" x14ac:dyDescent="0.35">
      <c r="A19" s="47"/>
      <c r="B19" t="s">
        <v>30</v>
      </c>
      <c r="C19" s="2"/>
      <c r="D19" s="2"/>
      <c r="E19" s="2"/>
      <c r="F19" s="2"/>
      <c r="G19" s="2">
        <f>G18</f>
        <v>4800000</v>
      </c>
    </row>
    <row r="20" spans="1:8" x14ac:dyDescent="0.35">
      <c r="A20" s="47"/>
      <c r="B20" t="s">
        <v>28</v>
      </c>
      <c r="F20" s="10">
        <f>F11*-0.3</f>
        <v>120000</v>
      </c>
      <c r="G20" s="7"/>
    </row>
    <row r="21" spans="1:8" x14ac:dyDescent="0.35">
      <c r="A21" s="47"/>
      <c r="B21" t="s">
        <v>33</v>
      </c>
      <c r="F21" s="7">
        <f>F20</f>
        <v>120000</v>
      </c>
      <c r="G21" s="7"/>
    </row>
    <row r="22" spans="1:8" x14ac:dyDescent="0.35">
      <c r="A22" s="47"/>
      <c r="B22" t="s">
        <v>34</v>
      </c>
      <c r="F22" s="7"/>
      <c r="G22" s="10">
        <f>G11*0.3</f>
        <v>60000</v>
      </c>
    </row>
    <row r="23" spans="1:8" x14ac:dyDescent="0.35">
      <c r="A23" s="47"/>
      <c r="B23" t="s">
        <v>27</v>
      </c>
      <c r="F23" s="7"/>
      <c r="G23" s="7">
        <f>G22</f>
        <v>60000</v>
      </c>
    </row>
    <row r="24" spans="1:8" x14ac:dyDescent="0.35">
      <c r="A24" s="18"/>
    </row>
    <row r="25" spans="1:8" x14ac:dyDescent="0.35">
      <c r="A25" s="47" t="s">
        <v>11</v>
      </c>
      <c r="B25" t="s">
        <v>12</v>
      </c>
      <c r="C25" s="11">
        <f>C14</f>
        <v>6899310</v>
      </c>
      <c r="D25" s="11">
        <f t="shared" ref="D25:G25" si="2">D14</f>
        <v>6899310</v>
      </c>
      <c r="E25" s="11">
        <f t="shared" si="2"/>
        <v>6899310</v>
      </c>
      <c r="F25" s="11">
        <f t="shared" si="2"/>
        <v>6779310</v>
      </c>
      <c r="G25" s="7">
        <f t="shared" si="2"/>
        <v>359310</v>
      </c>
    </row>
    <row r="26" spans="1:8" x14ac:dyDescent="0.35">
      <c r="A26" s="47"/>
      <c r="B26" t="s">
        <v>13</v>
      </c>
      <c r="C26" s="14">
        <f>-C17</f>
        <v>-1200000</v>
      </c>
      <c r="D26" s="14">
        <f>-D17</f>
        <v>-1200000</v>
      </c>
      <c r="E26" s="14">
        <f>-E17</f>
        <v>-1200000</v>
      </c>
      <c r="F26" s="8">
        <f>F20-F17</f>
        <v>-1080000</v>
      </c>
      <c r="G26" s="8">
        <f>G18-G23</f>
        <v>4740000</v>
      </c>
    </row>
    <row r="27" spans="1:8" x14ac:dyDescent="0.35">
      <c r="A27" s="47"/>
      <c r="B27" t="s">
        <v>14</v>
      </c>
      <c r="C27" s="11">
        <f>C25+C26</f>
        <v>5699310</v>
      </c>
      <c r="D27" s="11">
        <f t="shared" ref="D27:G27" si="3">D25+D26</f>
        <v>5699310</v>
      </c>
      <c r="E27" s="11">
        <f t="shared" si="3"/>
        <v>5699310</v>
      </c>
      <c r="F27" s="11">
        <f t="shared" si="3"/>
        <v>5699310</v>
      </c>
      <c r="G27" s="11">
        <f t="shared" si="3"/>
        <v>5099310</v>
      </c>
    </row>
    <row r="29" spans="1:8" x14ac:dyDescent="0.35">
      <c r="A29" s="18" t="s">
        <v>45</v>
      </c>
      <c r="F29" s="48" t="s">
        <v>15</v>
      </c>
      <c r="G29" s="49"/>
    </row>
    <row r="30" spans="1:8" x14ac:dyDescent="0.35">
      <c r="F30" s="31" t="s">
        <v>16</v>
      </c>
      <c r="G30" s="32" t="s">
        <v>17</v>
      </c>
    </row>
    <row r="31" spans="1:8" x14ac:dyDescent="0.35">
      <c r="B31" s="21" t="s">
        <v>18</v>
      </c>
      <c r="C31" s="22"/>
      <c r="D31" s="22"/>
      <c r="E31" s="22"/>
      <c r="F31" s="29">
        <f>C8*0.3</f>
        <v>5700000</v>
      </c>
      <c r="G31" s="30">
        <f>F31/$C$8</f>
        <v>0.3</v>
      </c>
    </row>
    <row r="32" spans="1:8" x14ac:dyDescent="0.35">
      <c r="B32" s="23" t="s">
        <v>35</v>
      </c>
      <c r="C32" s="24"/>
      <c r="D32" s="24"/>
      <c r="E32" s="24"/>
      <c r="F32" s="14">
        <f>C10*0.3</f>
        <v>-690</v>
      </c>
      <c r="G32" s="42">
        <f t="shared" ref="G32" si="4">F32/$C$8</f>
        <v>-3.6315789473684208E-5</v>
      </c>
    </row>
    <row r="33" spans="1:9" x14ac:dyDescent="0.35">
      <c r="B33" s="28" t="s">
        <v>19</v>
      </c>
      <c r="C33" s="17"/>
      <c r="D33" s="17"/>
      <c r="E33" s="17"/>
      <c r="F33" s="14">
        <f>SUM(F31:F32)</f>
        <v>5699310</v>
      </c>
      <c r="G33" s="27">
        <f>SUM(G31:G32)</f>
        <v>0.29996368421052633</v>
      </c>
      <c r="H33" s="1" t="s">
        <v>52</v>
      </c>
      <c r="I33" s="12">
        <f>F33/C8</f>
        <v>0.29996368421052633</v>
      </c>
    </row>
    <row r="35" spans="1:9" x14ac:dyDescent="0.35">
      <c r="A35" s="18" t="s">
        <v>46</v>
      </c>
      <c r="F35" s="48" t="s">
        <v>20</v>
      </c>
      <c r="G35" s="49"/>
    </row>
    <row r="36" spans="1:9" x14ac:dyDescent="0.35">
      <c r="F36" s="31" t="s">
        <v>16</v>
      </c>
      <c r="G36" s="32" t="s">
        <v>17</v>
      </c>
    </row>
    <row r="37" spans="1:9" x14ac:dyDescent="0.35">
      <c r="B37" s="21" t="s">
        <v>18</v>
      </c>
      <c r="C37" s="22"/>
      <c r="D37" s="22"/>
      <c r="E37" s="22"/>
      <c r="F37" s="33">
        <f>G8*0.3</f>
        <v>5700000</v>
      </c>
      <c r="G37" s="30">
        <f>F37/$G$8</f>
        <v>0.3</v>
      </c>
    </row>
    <row r="38" spans="1:9" x14ac:dyDescent="0.35">
      <c r="B38" s="23" t="s">
        <v>25</v>
      </c>
      <c r="C38" s="24"/>
      <c r="D38" s="24"/>
      <c r="E38" s="24"/>
      <c r="F38" s="44">
        <f>-2000000*0.3</f>
        <v>-600000</v>
      </c>
      <c r="G38" s="26">
        <f>F38/$G$8</f>
        <v>-3.1578947368421054E-2</v>
      </c>
      <c r="H38" t="s">
        <v>58</v>
      </c>
    </row>
    <row r="39" spans="1:9" x14ac:dyDescent="0.35">
      <c r="B39" s="23" t="s">
        <v>35</v>
      </c>
      <c r="C39" s="24"/>
      <c r="D39" s="24"/>
      <c r="E39" s="24"/>
      <c r="F39" s="8">
        <f>G10*0.3</f>
        <v>-690</v>
      </c>
      <c r="G39" s="42">
        <f>F39/$G$8</f>
        <v>-3.6315789473684208E-5</v>
      </c>
    </row>
    <row r="40" spans="1:9" x14ac:dyDescent="0.35">
      <c r="B40" s="28" t="s">
        <v>19</v>
      </c>
      <c r="C40" s="17"/>
      <c r="D40" s="17"/>
      <c r="E40" s="17"/>
      <c r="F40" s="8">
        <f>F37+F38+F39</f>
        <v>5099310</v>
      </c>
      <c r="G40" s="34">
        <f>SUM(G37:G39)</f>
        <v>0.26838473684210529</v>
      </c>
      <c r="H40" s="1" t="s">
        <v>52</v>
      </c>
      <c r="I40" s="13">
        <f>F40/G8</f>
        <v>0.26838473684210529</v>
      </c>
    </row>
  </sheetData>
  <mergeCells count="5">
    <mergeCell ref="A8:A12"/>
    <mergeCell ref="A14:A23"/>
    <mergeCell ref="A25:A27"/>
    <mergeCell ref="F29:G29"/>
    <mergeCell ref="F35:G35"/>
  </mergeCells>
  <pageMargins left="0.75" right="0.75" top="1" bottom="1" header="0.5" footer="0.5"/>
  <pageSetup scale="38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Questions</vt:lpstr>
      <vt:lpstr>Answ1a</vt:lpstr>
      <vt:lpstr>Answ1b</vt:lpstr>
      <vt:lpstr>Answ2a</vt:lpstr>
      <vt:lpstr>Answ2b</vt:lpstr>
      <vt:lpstr>Answ2c</vt:lpstr>
      <vt:lpstr>Answ2d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2022-02-24T19:17:09Z</dcterms:created>
  <dcterms:modified xsi:type="dcterms:W3CDTF">2022-05-23T13:33:26Z</dcterms:modified>
  <cp:category/>
  <cp:contentStatus/>
</cp:coreProperties>
</file>