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8_{F88F601C-054E-47FA-82C2-908E107791C9}" xr6:coauthVersionLast="47" xr6:coauthVersionMax="47" xr10:uidLastSave="{00000000-0000-0000-0000-000000000000}"/>
  <bookViews>
    <workbookView xWindow="-110" yWindow="-110" windowWidth="19420" windowHeight="10300" xr2:uid="{6D992B4D-E4B5-4068-966D-A9ECD08133CF}"/>
  </bookViews>
  <sheets>
    <sheet name="1a" sheetId="1" r:id="rId1"/>
    <sheet name="1b" sheetId="2" r:id="rId2"/>
    <sheet name="1c" sheetId="4" r:id="rId3"/>
    <sheet name="1d" sheetId="5" r:id="rId4"/>
    <sheet name="2a" sheetId="10" r:id="rId5"/>
    <sheet name="2b" sheetId="6" r:id="rId6"/>
    <sheet name="3" sheetId="3" r:id="rId7"/>
    <sheet name="4" sheetId="9" r:id="rId8"/>
  </sheets>
  <definedNames>
    <definedName name="_xlnm.Print_Area" localSheetId="0">'1a'!$A$1:$G$49</definedName>
    <definedName name="_xlnm.Print_Area" localSheetId="1">'1b'!$A$1:$G$47</definedName>
    <definedName name="_xlnm.Print_Area" localSheetId="2">'1c'!$A$1:$K$47</definedName>
    <definedName name="_xlnm.Print_Area" localSheetId="3">'1d'!$A$1:$N$47</definedName>
    <definedName name="_xlnm.Print_Area" localSheetId="4">'2a'!$A$1:$M$50</definedName>
    <definedName name="_xlnm.Print_Area" localSheetId="5">'2b'!$A$1:$K$50</definedName>
    <definedName name="_xlnm.Print_Area" localSheetId="6">'3'!$A$1:$G$49</definedName>
    <definedName name="_xlnm.Print_Area" localSheetId="7">'4'!$A$1:$I$46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6" i="2"/>
  <c r="B8" i="4"/>
  <c r="B16" i="4"/>
  <c r="B17" i="5"/>
  <c r="B20" i="10"/>
  <c r="B20" i="6"/>
  <c r="B18" i="9"/>
  <c r="B21" i="3"/>
  <c r="B43" i="4"/>
  <c r="C43" i="4" s="1"/>
  <c r="B10" i="9"/>
  <c r="B39" i="9"/>
  <c r="C39" i="9" s="1"/>
  <c r="B28" i="9"/>
  <c r="B27" i="9"/>
  <c r="B23" i="9"/>
  <c r="B33" i="9" s="1"/>
  <c r="B11" i="9"/>
  <c r="D11" i="9" s="1"/>
  <c r="B22" i="9" s="1"/>
  <c r="G9" i="9"/>
  <c r="B42" i="3"/>
  <c r="B31" i="3"/>
  <c r="B30" i="3"/>
  <c r="B35" i="3" s="1"/>
  <c r="B26" i="3"/>
  <c r="B36" i="3" s="1"/>
  <c r="B25" i="3"/>
  <c r="F6" i="3"/>
  <c r="G6" i="3"/>
  <c r="F9" i="3"/>
  <c r="G9" i="3"/>
  <c r="E10" i="3"/>
  <c r="D12" i="3"/>
  <c r="C47" i="6"/>
  <c r="B47" i="6"/>
  <c r="J10" i="6"/>
  <c r="B31" i="6" s="1"/>
  <c r="J8" i="6"/>
  <c r="J7" i="6"/>
  <c r="B12" i="6"/>
  <c r="B43" i="6"/>
  <c r="B32" i="6"/>
  <c r="B27" i="6"/>
  <c r="B13" i="6"/>
  <c r="D13" i="6" s="1"/>
  <c r="F13" i="6" s="1"/>
  <c r="B26" i="6" s="1"/>
  <c r="G11" i="6"/>
  <c r="I11" i="6"/>
  <c r="B49" i="10"/>
  <c r="C49" i="10" s="1"/>
  <c r="B43" i="10"/>
  <c r="C43" i="10" s="1"/>
  <c r="B42" i="10"/>
  <c r="B38" i="10"/>
  <c r="B18" i="10"/>
  <c r="B19" i="10" s="1"/>
  <c r="B11" i="10"/>
  <c r="G10" i="10"/>
  <c r="B32" i="10" s="1"/>
  <c r="G8" i="10"/>
  <c r="G7" i="10"/>
  <c r="B39" i="4"/>
  <c r="B39" i="2"/>
  <c r="C39" i="2" s="1"/>
  <c r="B42" i="1"/>
  <c r="C42" i="1" s="1"/>
  <c r="B40" i="5"/>
  <c r="B44" i="5"/>
  <c r="C44" i="5" s="1"/>
  <c r="J21" i="5"/>
  <c r="J20" i="5"/>
  <c r="J20" i="4"/>
  <c r="J19" i="4"/>
  <c r="G18" i="2"/>
  <c r="G17" i="2"/>
  <c r="G16" i="2"/>
  <c r="B23" i="2"/>
  <c r="B22" i="2"/>
  <c r="B7" i="4"/>
  <c r="J16" i="4" s="1"/>
  <c r="J18" i="4" s="1"/>
  <c r="G7" i="4"/>
  <c r="I7" i="4" s="1"/>
  <c r="B45" i="9"/>
  <c r="B9" i="9"/>
  <c r="E9" i="9"/>
  <c r="I6" i="9"/>
  <c r="I8" i="9"/>
  <c r="B38" i="9"/>
  <c r="C45" i="9"/>
  <c r="B16" i="9"/>
  <c r="B34" i="9"/>
  <c r="B7" i="1"/>
  <c r="B7" i="2"/>
  <c r="B8" i="2"/>
  <c r="B9" i="2"/>
  <c r="D9" i="2"/>
  <c r="E7" i="2"/>
  <c r="B15" i="5"/>
  <c r="B16" i="5" s="1"/>
  <c r="J7" i="5" s="1"/>
  <c r="B28" i="5" s="1"/>
  <c r="K7" i="5"/>
  <c r="B29" i="5" s="1"/>
  <c r="B10" i="3"/>
  <c r="B11" i="3"/>
  <c r="B12" i="3"/>
  <c r="B19" i="3"/>
  <c r="B20" i="3"/>
  <c r="B18" i="6"/>
  <c r="B19" i="6"/>
  <c r="B11" i="6"/>
  <c r="B41" i="3"/>
  <c r="B48" i="3"/>
  <c r="B49" i="3"/>
  <c r="C49" i="3" s="1"/>
  <c r="B8" i="5"/>
  <c r="G8" i="5" s="1"/>
  <c r="I8" i="5" s="1"/>
  <c r="B49" i="6"/>
  <c r="C49" i="6"/>
  <c r="B42" i="6"/>
  <c r="B38" i="6"/>
  <c r="B39" i="5"/>
  <c r="B46" i="5"/>
  <c r="C46" i="5"/>
  <c r="B35" i="5"/>
  <c r="B30" i="4"/>
  <c r="B30" i="2"/>
  <c r="B30" i="1"/>
  <c r="B14" i="4"/>
  <c r="B15" i="4" s="1"/>
  <c r="B45" i="4"/>
  <c r="B38" i="4"/>
  <c r="B14" i="2"/>
  <c r="B45" i="2"/>
  <c r="B38" i="2"/>
  <c r="B15" i="2"/>
  <c r="B14" i="1"/>
  <c r="B41" i="1"/>
  <c r="B15" i="1"/>
  <c r="G17" i="1"/>
  <c r="C48" i="3"/>
  <c r="B34" i="4"/>
  <c r="C45" i="4"/>
  <c r="J17" i="4"/>
  <c r="B37" i="3"/>
  <c r="B46" i="2"/>
  <c r="C46" i="2" s="1"/>
  <c r="C45" i="2"/>
  <c r="B32" i="2"/>
  <c r="B33" i="2"/>
  <c r="B34" i="2"/>
  <c r="B35" i="2"/>
  <c r="B25" i="2"/>
  <c r="B34" i="1"/>
  <c r="C42" i="3"/>
  <c r="F10" i="10" l="1"/>
  <c r="F8" i="10"/>
  <c r="F7" i="10"/>
  <c r="B50" i="10"/>
  <c r="C50" i="10" s="1"/>
  <c r="B9" i="1"/>
  <c r="D9" i="1" s="1"/>
  <c r="B22" i="1" s="1"/>
  <c r="E7" i="1"/>
  <c r="B23" i="1" s="1"/>
  <c r="B33" i="1" s="1"/>
  <c r="G16" i="1"/>
  <c r="G18" i="1" s="1"/>
  <c r="B8" i="1"/>
  <c r="B32" i="9"/>
  <c r="B46" i="9"/>
  <c r="C46" i="9" s="1"/>
  <c r="B30" i="9"/>
  <c r="B35" i="9"/>
  <c r="B17" i="9"/>
  <c r="B25" i="9"/>
  <c r="B38" i="3"/>
  <c r="B33" i="3"/>
  <c r="B28" i="3"/>
  <c r="B50" i="6"/>
  <c r="C50" i="6" s="1"/>
  <c r="C43" i="6"/>
  <c r="B29" i="6"/>
  <c r="B37" i="6"/>
  <c r="E11" i="10"/>
  <c r="B27" i="10" s="1"/>
  <c r="B37" i="10" s="1"/>
  <c r="B12" i="10"/>
  <c r="B13" i="10" s="1"/>
  <c r="D13" i="10" s="1"/>
  <c r="B26" i="10" s="1"/>
  <c r="B34" i="6"/>
  <c r="B49" i="1"/>
  <c r="C49" i="1" s="1"/>
  <c r="J17" i="5"/>
  <c r="J18" i="5"/>
  <c r="J19" i="5" s="1"/>
  <c r="J22" i="5" s="1"/>
  <c r="B31" i="5"/>
  <c r="C40" i="5"/>
  <c r="B24" i="5"/>
  <c r="B34" i="5" s="1"/>
  <c r="B9" i="5"/>
  <c r="B10" i="5" s="1"/>
  <c r="D10" i="5" s="1"/>
  <c r="F10" i="5" s="1"/>
  <c r="B23" i="5" s="1"/>
  <c r="B26" i="5" s="1"/>
  <c r="J21" i="4"/>
  <c r="B23" i="4"/>
  <c r="B33" i="4" s="1"/>
  <c r="C39" i="4"/>
  <c r="B9" i="4"/>
  <c r="D9" i="4" s="1"/>
  <c r="F9" i="4" s="1"/>
  <c r="B22" i="4" s="1"/>
  <c r="B31" i="10" l="1"/>
  <c r="B34" i="10" s="1"/>
  <c r="B25" i="1"/>
  <c r="B32" i="1"/>
  <c r="B35" i="1" s="1"/>
  <c r="H6" i="9"/>
  <c r="H8" i="9"/>
  <c r="B36" i="6"/>
  <c r="B39" i="6" s="1"/>
  <c r="B29" i="10"/>
  <c r="B47" i="5"/>
  <c r="C47" i="5" s="1"/>
  <c r="B33" i="5"/>
  <c r="B36" i="5" s="1"/>
  <c r="B32" i="4"/>
  <c r="B35" i="4" s="1"/>
  <c r="B25" i="4"/>
  <c r="B46" i="4"/>
  <c r="C46" i="4" s="1"/>
  <c r="B36" i="10" l="1"/>
  <c r="B39" i="10" s="1"/>
</calcChain>
</file>

<file path=xl/sharedStrings.xml><?xml version="1.0" encoding="utf-8"?>
<sst xmlns="http://schemas.openxmlformats.org/spreadsheetml/2006/main" count="558" uniqueCount="102">
  <si>
    <t>State</t>
  </si>
  <si>
    <t>$</t>
  </si>
  <si>
    <t>%</t>
  </si>
  <si>
    <t xml:space="preserve">     Federal</t>
  </si>
  <si>
    <t xml:space="preserve">     Foreign</t>
  </si>
  <si>
    <t>-</t>
  </si>
  <si>
    <t>Income Tax Provision</t>
  </si>
  <si>
    <t>Current provision (benefit)</t>
  </si>
  <si>
    <t xml:space="preserve">          Total current provision (benefit)</t>
  </si>
  <si>
    <t xml:space="preserve">          Total deferred provision (benefit)</t>
  </si>
  <si>
    <t>Provision for income taxes</t>
  </si>
  <si>
    <t xml:space="preserve">     State and local</t>
  </si>
  <si>
    <t xml:space="preserve">          Total provision for income taxes</t>
  </si>
  <si>
    <t xml:space="preserve">Reconciliation of Income Tax Provision </t>
  </si>
  <si>
    <t>Income tax provision at US federal statutory rate</t>
  </si>
  <si>
    <t>State and local income tax, net of federal (national) income tax effect</t>
  </si>
  <si>
    <t>Foreign tax effects</t>
  </si>
  <si>
    <t>Effect of changes in tax laws or rates enacted in the current period</t>
  </si>
  <si>
    <t>Effect of cross-border tax laws</t>
  </si>
  <si>
    <t>Tax credits</t>
  </si>
  <si>
    <t>Changes in valuation allowances</t>
  </si>
  <si>
    <t>Nontaxable or nondeductible items</t>
  </si>
  <si>
    <t>Nondeductible meals</t>
  </si>
  <si>
    <t>Deduction for state income taxes</t>
  </si>
  <si>
    <t xml:space="preserve">Taxable income </t>
  </si>
  <si>
    <t>Federal</t>
  </si>
  <si>
    <t>Deferred provision (benefit)</t>
  </si>
  <si>
    <t>Plus/minus book tax differences (none)</t>
  </si>
  <si>
    <t>(=21% * 6%)</t>
  </si>
  <si>
    <t xml:space="preserve">Federal benefit from state tax deduction </t>
  </si>
  <si>
    <t>(=21% - 1.26% + 6% )</t>
  </si>
  <si>
    <t>(=21% - 1.26%)</t>
  </si>
  <si>
    <t>Federal rate, net of state tax benefit</t>
  </si>
  <si>
    <t>Current Tax Expense</t>
  </si>
  <si>
    <t>Deferred Tax Expense</t>
  </si>
  <si>
    <t>Rate analysis</t>
  </si>
  <si>
    <t>Current tax expense</t>
  </si>
  <si>
    <t>Deferred tax expense</t>
  </si>
  <si>
    <t>The provision footnote disclosures:</t>
  </si>
  <si>
    <t>Depreciation</t>
  </si>
  <si>
    <t>*Subtraction of a DTL indicates origination, so DTE will increase.</t>
  </si>
  <si>
    <t>(=21% * 8%)</t>
  </si>
  <si>
    <t>(=21% - 1.68%)</t>
  </si>
  <si>
    <t>(=21% - 1.68% + 8% )</t>
  </si>
  <si>
    <t>Fines and penalties</t>
  </si>
  <si>
    <t>Bad debt expense</t>
  </si>
  <si>
    <t>Tax-exempt interest</t>
  </si>
  <si>
    <t>Prepaid income</t>
  </si>
  <si>
    <t>*Addition of a DTA indicates origination, so DTE will decrease.</t>
  </si>
  <si>
    <t>*Subtraction of a DTA indicates reversal, so DTE will increase.</t>
  </si>
  <si>
    <t>Nondeductible portion of meals and entertainment</t>
  </si>
  <si>
    <t>Key-person life insurance premium</t>
  </si>
  <si>
    <t>Taxable income prior to state income taxes</t>
  </si>
  <si>
    <t>Perm</t>
  </si>
  <si>
    <t>Temp</t>
  </si>
  <si>
    <t>These numbers are the pieces of  the current/deferred breakout of the tax provision footnote.</t>
  </si>
  <si>
    <t>Federal statutory income tax rate</t>
  </si>
  <si>
    <t>State statutory income tax rate</t>
  </si>
  <si>
    <t>** The bonus would not have been deductible in the prior year because it was not paid out in the first two and one-half months of the current year.</t>
  </si>
  <si>
    <t>Accrued bonus expense**</t>
  </si>
  <si>
    <t>Key-person life insurance proceeds</t>
  </si>
  <si>
    <t>Accrued warranty expense</t>
  </si>
  <si>
    <t>Federal credit</t>
  </si>
  <si>
    <t>State credit</t>
  </si>
  <si>
    <t>Federal      pre-credit</t>
  </si>
  <si>
    <t>State          pre-credit</t>
  </si>
  <si>
    <t>x combined rate</t>
  </si>
  <si>
    <t>Current provision</t>
  </si>
  <si>
    <t>TI prior to state income taxes</t>
  </si>
  <si>
    <t>Calculation of taxable income</t>
  </si>
  <si>
    <t>Pretax book income (prior to federal and state income tax expense)</t>
  </si>
  <si>
    <t>Current provision pre-credits</t>
  </si>
  <si>
    <t>Less: Federal credit</t>
  </si>
  <si>
    <t>*This category must reflect only the benefit related to the federal credit.</t>
  </si>
  <si>
    <r>
      <rPr>
        <b/>
        <u/>
        <sz val="11"/>
        <color theme="1"/>
        <rFont val="Aptos Narrow"/>
        <family val="2"/>
        <scheme val="minor"/>
      </rPr>
      <t>In-text Example 1b</t>
    </r>
    <r>
      <rPr>
        <b/>
        <sz val="11"/>
        <color theme="1"/>
        <rFont val="Aptos Narrow"/>
        <family val="2"/>
        <scheme val="minor"/>
      </rPr>
      <t xml:space="preserve">: </t>
    </r>
    <r>
      <rPr>
        <sz val="11"/>
        <color theme="1"/>
        <rFont val="Aptos Narrow"/>
        <family val="2"/>
        <scheme val="minor"/>
      </rPr>
      <t>Assume the same as Example 1a except the $100,000 of pretax income included $1,200 of nondeductible meals.</t>
    </r>
  </si>
  <si>
    <t>Less: State credit net of federal benefit reduction*</t>
  </si>
  <si>
    <r>
      <rPr>
        <b/>
        <u/>
        <sz val="11"/>
        <color theme="1"/>
        <rFont val="Aptos Narrow"/>
        <family val="2"/>
        <scheme val="minor"/>
      </rPr>
      <t>In-text Example 1d:</t>
    </r>
    <r>
      <rPr>
        <b/>
        <sz val="11"/>
        <color theme="1"/>
        <rFont val="Aptos Narrow"/>
        <family val="2"/>
        <scheme val="minor"/>
      </rPr>
      <t xml:space="preserve"> </t>
    </r>
    <r>
      <rPr>
        <sz val="11"/>
        <color theme="1"/>
        <rFont val="Aptos Narrow"/>
        <family val="2"/>
        <scheme val="minor"/>
      </rPr>
      <t>Assume the same as Example 1c except tax depreciation/cost recovery exceeds book depreciation by  $30,000.</t>
    </r>
  </si>
  <si>
    <t>* $ calculation: State tax on pretax BI of $6,000 ($100,000*6%) + $72 permanently lost state tax savings from ND expense ($1,200*6%) = $6,072 state tax before considering associated federal savings. Federal savings =$6,072* 21% = $1,275. Net effect = $4,797.</t>
  </si>
  <si>
    <r>
      <rPr>
        <b/>
        <sz val="11"/>
        <color theme="1"/>
        <rFont val="Aptos Narrow"/>
        <family val="2"/>
        <scheme val="minor"/>
      </rPr>
      <t xml:space="preserve">Assume the same as Example 2a except </t>
    </r>
    <r>
      <rPr>
        <sz val="11"/>
        <color theme="1"/>
        <rFont val="Aptos Narrow"/>
        <family val="2"/>
        <scheme val="minor"/>
      </rPr>
      <t>the PBE is entitled to a $200,000 federal business credit and a $5,000 state business credit.</t>
    </r>
  </si>
  <si>
    <r>
      <rPr>
        <b/>
        <u/>
        <sz val="11"/>
        <color theme="1"/>
        <rFont val="Aptos Narrow"/>
        <family val="2"/>
        <scheme val="minor"/>
      </rPr>
      <t>Example 4:</t>
    </r>
    <r>
      <rPr>
        <b/>
        <sz val="11"/>
        <color theme="1"/>
        <rFont val="Aptos Narrow"/>
        <family val="2"/>
        <scheme val="minor"/>
      </rPr>
      <t xml:space="preserve"> </t>
    </r>
    <r>
      <rPr>
        <sz val="11"/>
        <color theme="1"/>
        <rFont val="Aptos Narrow"/>
        <family val="2"/>
        <scheme val="minor"/>
      </rPr>
      <t>Assume a US-domiciled, calendar-year, accrual-basis PBE has $13,798,000 of pretax income.  All of its income is apportioned to one state that has a flat 7% corporate income tax rate. It reported three book-tax differences. Specifically, it accrued $580,000 of warranty expense in excess of actual warranty repair costs incurred. Its CEO passed away and the company received a $900,000 payout from its life insurance policy. The company did not make many fixed asset purchases in the current year, so book depreciation exceeded tax depreciation and cost recovery by $60,000.  The company was entitled to a state tax credit of $9,000, but it was not entitled to any federal credits.</t>
    </r>
  </si>
  <si>
    <t>* $ calculation: State tax on pretax BI of $6,000 ($100,000*6%) less related federal savings of $1,260 ($6,000*21%) =$4,740.</t>
  </si>
  <si>
    <t>State             pre-credit</t>
  </si>
  <si>
    <t>Federal          pre-credit</t>
  </si>
  <si>
    <t>Federal      credit</t>
  </si>
  <si>
    <t>State                pre-credit</t>
  </si>
  <si>
    <t>State         credit</t>
  </si>
  <si>
    <t>State       credit</t>
  </si>
  <si>
    <t>State        credit</t>
  </si>
  <si>
    <t>*Introducing a $1,000 state credit creates tax savings of $1,000, but it also reduces the federal deduction by $1,000, reducing the federal benefit by $210 ($1,000*21%).</t>
  </si>
  <si>
    <t>* $ calculation: State tax on pretax BI of $6,000 ($100,000*6%) - $1,000 state credit + $72 permanently lost state tax savings from ND expense ($1,200*6%) = $5,072 state tax before considering associated federal savings. Federal savings =$5,072* 21% = $1,065. Net effect = $4,007.</t>
  </si>
  <si>
    <r>
      <rPr>
        <b/>
        <u/>
        <sz val="11"/>
        <color theme="1"/>
        <rFont val="Aptos Narrow"/>
        <family val="2"/>
        <scheme val="minor"/>
      </rPr>
      <t>In-text Example 1a:</t>
    </r>
    <r>
      <rPr>
        <b/>
        <sz val="11"/>
        <color theme="1"/>
        <rFont val="Aptos Narrow"/>
        <family val="2"/>
        <scheme val="minor"/>
      </rPr>
      <t xml:space="preserve"> </t>
    </r>
    <r>
      <rPr>
        <sz val="11"/>
        <color theme="1"/>
        <rFont val="Aptos Narrow"/>
        <family val="2"/>
        <scheme val="minor"/>
      </rPr>
      <t>Assume a US-domiciled PBE has $100,000 of pretax income and no book-tax differences. All of its income is apportioned to one state that has a 6% corporate income tax rate.</t>
    </r>
  </si>
  <si>
    <t>*This category must reflect only the federal effect. $1,200 * 21% = $252.</t>
  </si>
  <si>
    <t>Deferred tax expense*</t>
  </si>
  <si>
    <t>Federal**</t>
  </si>
  <si>
    <t>** Because the item will eventually be reflected in full on the state and federal returns, use the net federal rate here.</t>
  </si>
  <si>
    <t>Logic check:</t>
  </si>
  <si>
    <t>Less: State credit net of federal benefit reduction</t>
  </si>
  <si>
    <t xml:space="preserve"> Equals $1,000 - ($1,000*21%)</t>
  </si>
  <si>
    <r>
      <rPr>
        <b/>
        <u/>
        <sz val="11"/>
        <color theme="1"/>
        <rFont val="Aptos Narrow"/>
        <family val="2"/>
        <scheme val="minor"/>
      </rPr>
      <t>Example 3:</t>
    </r>
    <r>
      <rPr>
        <b/>
        <sz val="11"/>
        <color theme="1"/>
        <rFont val="Aptos Narrow"/>
        <family val="2"/>
        <scheme val="minor"/>
      </rPr>
      <t xml:space="preserve"> </t>
    </r>
    <r>
      <rPr>
        <sz val="11"/>
        <color theme="1"/>
        <rFont val="Aptos Narrow"/>
        <family val="2"/>
        <scheme val="minor"/>
      </rPr>
      <t>Assume a US-domiciled, calendar-year, accrual-basis PBE has $5,200,000 of pretax income.  All of its income is apportioned to one state that has a flat 4% corporate income tax rate. It reported four book-tax differences. Specifically, it paid $275,000 of bonuses in April that it had accrued for book purposes in the prior tax year.  It disclosed that $10,000 of its life insurance premiums were on the life of the CEO with the company as the beneficiary. It reported nondeductible meals and entertainment expenses totaled $108,000. Lastly, tax depreciation and cost recovery exceeded book depreciation by $1,260,000. The corporation correctly accounted for all items under GAAP.</t>
    </r>
  </si>
  <si>
    <r>
      <rPr>
        <b/>
        <u/>
        <sz val="11"/>
        <color theme="1"/>
        <rFont val="Aptos Narrow"/>
        <family val="2"/>
        <scheme val="minor"/>
      </rPr>
      <t>Example 2a:</t>
    </r>
    <r>
      <rPr>
        <b/>
        <sz val="11"/>
        <color theme="1"/>
        <rFont val="Aptos Narrow"/>
        <family val="2"/>
        <scheme val="minor"/>
      </rPr>
      <t xml:space="preserve"> </t>
    </r>
    <r>
      <rPr>
        <sz val="11"/>
        <color theme="1"/>
        <rFont val="Aptos Narrow"/>
        <family val="2"/>
        <scheme val="minor"/>
      </rPr>
      <t>Assume a US-domiciled PBE has $22,400,000 of pretax income.  All of its income is apportioned to one state that has a flat 8% corporate income tax rate. The PBE has fines and penalties of $600,000. Its tax depreciation exceeded book depreciation by $17,700,000. Its accrued bad debt expense exceeded actual write-offs by $1,300,000. It received interest from a tax-exempt bond of $2,000. It rendered services worth $2,340,000 for which it had received full advanced payment in the prior year (all of which was taxed in the prior year). The corporation correctly accounted for all items under GAAP.</t>
    </r>
  </si>
  <si>
    <t>Combined income tax rate</t>
  </si>
  <si>
    <r>
      <rPr>
        <b/>
        <u/>
        <sz val="11"/>
        <color theme="1"/>
        <rFont val="Aptos Narrow"/>
        <family val="2"/>
        <scheme val="minor"/>
      </rPr>
      <t>In-text Example 1c:</t>
    </r>
    <r>
      <rPr>
        <b/>
        <sz val="11"/>
        <color theme="1"/>
        <rFont val="Aptos Narrow"/>
        <family val="2"/>
        <scheme val="minor"/>
      </rPr>
      <t xml:space="preserve"> </t>
    </r>
    <r>
      <rPr>
        <sz val="11"/>
        <color theme="1"/>
        <rFont val="Aptos Narrow"/>
        <family val="2"/>
        <scheme val="minor"/>
      </rPr>
      <t>Assume the same as Example 1b but also assume the PBE qualifies for a $3,000 federal business credit and a $1,000 state business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</si>
</sst>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theme="1"/>
      <name val="Aptos Narrow"/>
      <family val="2"/>
      <scheme val="minor"/>
    </font>
    <font>
      <b/>
      <u/>
      <sz val="11"/>
      <color theme="1"/>
      <name val="Aptos Narrow"/>
      <family val="2"/>
      <scheme val="minor"/>
    </font>
    <font>
      <i/>
      <sz val="11"/>
      <color theme="1"/>
      <name val="Aptos Narrow"/>
      <family val="2"/>
      <scheme val="minor"/>
    </font>
    <font>
      <i/>
      <sz val="11"/>
      <color theme="8" tint="-0.249977111117893"/>
      <name val="Aptos Narrow"/>
      <family val="2"/>
      <scheme val="minor"/>
    </font>
    <font>
      <i/>
      <u/>
      <sz val="11"/>
      <color theme="8" tint="-0.249977111117893"/>
      <name val="Aptos Narrow"/>
      <family val="2"/>
      <scheme val="minor"/>
    </font>
    <font>
      <sz val="11"/>
      <color theme="8" tint="-0.249977111117893"/>
      <name val="Aptos Narrow"/>
      <family val="2"/>
      <scheme val="minor"/>
    </font>
    <font>
      <u/>
      <sz val="11"/>
      <color rgb="FF7030A0"/>
      <name val="Aptos Narrow"/>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8DAE1"/>
        <bgColor indexed="64"/>
      </patternFill>
    </fill>
  </fills>
  <borders count="15">
    <border>
      <left/>
      <right/>
      <top/>
      <bottom/>
      <diagonal/>
    </border>
    <border>
      <left/>
      <right/>
      <top/>
      <bottom style="thin">
        <color indexed="64"/>
      </bottom>
      <diagonal/>
    </border>
    <border>
      <left/>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0" fillId="0" borderId="0" xfId="0" applyAlignment="1">
      <alignment horizontal="center"/>
    </xf>
    <xf numFmtId="9" fontId="0" fillId="0" borderId="0" xfId="0" applyNumberFormat="1" applyAlignment="1">
      <alignment horizontal="center"/>
    </xf>
    <xf numFmtId="3" fontId="0" fillId="0" borderId="1" xfId="0" applyNumberFormat="1" applyBorder="1" applyAlignment="1">
      <alignment horizontal="center"/>
    </xf>
    <xf numFmtId="0" fontId="0" fillId="0" borderId="0" xfId="0" applyAlignment="1">
      <alignment horizontal="left"/>
    </xf>
    <xf numFmtId="0" fontId="0" fillId="2" borderId="0" xfId="0" applyFill="1"/>
    <xf numFmtId="0" fontId="0" fillId="2" borderId="0" xfId="0" applyFill="1" applyAlignment="1">
      <alignment horizontal="center"/>
    </xf>
    <xf numFmtId="3" fontId="0" fillId="2" borderId="0" xfId="0" applyNumberFormat="1" applyFill="1" applyAlignment="1">
      <alignment horizontal="center"/>
    </xf>
    <xf numFmtId="0" fontId="2" fillId="2" borderId="1" xfId="0" applyFont="1" applyFill="1" applyBorder="1" applyAlignment="1">
      <alignment horizontal="center"/>
    </xf>
    <xf numFmtId="37" fontId="0" fillId="2" borderId="1" xfId="0" applyNumberFormat="1" applyFill="1" applyBorder="1" applyAlignment="1">
      <alignment horizontal="center"/>
    </xf>
    <xf numFmtId="5" fontId="0" fillId="2" borderId="0" xfId="0" applyNumberFormat="1" applyFill="1" applyAlignment="1">
      <alignment horizontal="center"/>
    </xf>
    <xf numFmtId="1" fontId="0" fillId="2" borderId="0" xfId="3" applyNumberFormat="1" applyFont="1" applyFill="1" applyBorder="1" applyAlignment="1">
      <alignment horizontal="center"/>
    </xf>
    <xf numFmtId="2" fontId="0" fillId="2" borderId="0" xfId="3" applyNumberFormat="1" applyFont="1" applyFill="1" applyBorder="1" applyAlignment="1">
      <alignment horizontal="center"/>
    </xf>
    <xf numFmtId="37" fontId="0" fillId="0" borderId="1" xfId="1" applyNumberFormat="1" applyFont="1" applyBorder="1" applyAlignment="1">
      <alignment horizontal="center"/>
    </xf>
    <xf numFmtId="3" fontId="0" fillId="0" borderId="0" xfId="2" applyNumberFormat="1" applyFont="1" applyBorder="1" applyAlignment="1">
      <alignment horizontal="center"/>
    </xf>
    <xf numFmtId="3" fontId="0" fillId="0" borderId="0" xfId="0" applyNumberFormat="1" applyAlignment="1">
      <alignment horizontal="center"/>
    </xf>
    <xf numFmtId="0" fontId="0" fillId="0" borderId="0" xfId="0" applyAlignment="1">
      <alignment horizontal="left" vertical="center" wrapText="1"/>
    </xf>
    <xf numFmtId="5" fontId="0" fillId="0" borderId="0" xfId="0" applyNumberFormat="1" applyAlignment="1">
      <alignment horizontal="center"/>
    </xf>
    <xf numFmtId="37" fontId="0" fillId="0" borderId="0" xfId="2" applyNumberFormat="1" applyFont="1" applyBorder="1" applyAlignment="1">
      <alignment horizontal="center"/>
    </xf>
    <xf numFmtId="9" fontId="0" fillId="0" borderId="0" xfId="3" applyFont="1" applyBorder="1" applyAlignment="1">
      <alignment horizontal="center"/>
    </xf>
    <xf numFmtId="10" fontId="0" fillId="0" borderId="0" xfId="0" applyNumberFormat="1" applyAlignment="1">
      <alignment horizontal="center"/>
    </xf>
    <xf numFmtId="3" fontId="0" fillId="0" borderId="0" xfId="0" quotePrefix="1" applyNumberFormat="1" applyAlignment="1">
      <alignment horizontal="left"/>
    </xf>
    <xf numFmtId="164" fontId="0" fillId="0" borderId="0" xfId="1" applyNumberFormat="1" applyFont="1" applyBorder="1"/>
    <xf numFmtId="0" fontId="0" fillId="0" borderId="1" xfId="0" applyBorder="1"/>
    <xf numFmtId="3" fontId="0" fillId="0" borderId="0" xfId="0" applyNumberFormat="1"/>
    <xf numFmtId="6" fontId="0" fillId="0" borderId="0" xfId="0" applyNumberFormat="1" applyAlignment="1">
      <alignment horizontal="center"/>
    </xf>
    <xf numFmtId="0" fontId="5" fillId="0" borderId="0" xfId="0" applyFont="1"/>
    <xf numFmtId="0" fontId="2" fillId="0" borderId="0" xfId="0" applyFont="1" applyAlignment="1">
      <alignment horizontal="left"/>
    </xf>
    <xf numFmtId="37" fontId="0" fillId="0" borderId="0" xfId="0" applyNumberFormat="1" applyAlignment="1">
      <alignment horizontal="center"/>
    </xf>
    <xf numFmtId="37" fontId="0" fillId="3" borderId="1" xfId="0" applyNumberFormat="1" applyFill="1" applyBorder="1" applyAlignment="1">
      <alignment horizontal="center"/>
    </xf>
    <xf numFmtId="0" fontId="0" fillId="0" borderId="0" xfId="0" applyAlignment="1">
      <alignment wrapText="1"/>
    </xf>
    <xf numFmtId="0" fontId="0" fillId="2" borderId="0" xfId="0" applyFill="1" applyAlignment="1">
      <alignment horizontal="left"/>
    </xf>
    <xf numFmtId="0" fontId="0" fillId="0" borderId="0" xfId="0" applyAlignment="1">
      <alignment vertical="top" wrapText="1"/>
    </xf>
    <xf numFmtId="37" fontId="1" fillId="0" borderId="1" xfId="1" applyNumberFormat="1" applyFont="1" applyFill="1" applyBorder="1" applyAlignment="1">
      <alignment horizontal="center"/>
    </xf>
    <xf numFmtId="0" fontId="2" fillId="0" borderId="0" xfId="0" applyFont="1" applyAlignment="1">
      <alignment wrapText="1"/>
    </xf>
    <xf numFmtId="9" fontId="0" fillId="0" borderId="0" xfId="3" applyFont="1" applyFill="1" applyBorder="1" applyAlignment="1">
      <alignment horizontal="center"/>
    </xf>
    <xf numFmtId="0" fontId="4" fillId="0" borderId="0" xfId="0" applyFont="1"/>
    <xf numFmtId="37" fontId="0" fillId="0" borderId="0" xfId="1" applyNumberFormat="1" applyFont="1" applyBorder="1" applyAlignment="1">
      <alignment horizontal="center"/>
    </xf>
    <xf numFmtId="0" fontId="2" fillId="2" borderId="0" xfId="0" applyFont="1" applyFill="1"/>
    <xf numFmtId="0" fontId="0" fillId="2" borderId="0" xfId="0" applyFill="1" applyAlignment="1">
      <alignment horizontal="left" vertical="center" wrapText="1"/>
    </xf>
    <xf numFmtId="37" fontId="0" fillId="2" borderId="0" xfId="0" applyNumberFormat="1" applyFill="1" applyAlignment="1">
      <alignment horizontal="center"/>
    </xf>
    <xf numFmtId="0" fontId="3" fillId="3" borderId="0" xfId="0" applyFont="1" applyFill="1"/>
    <xf numFmtId="0" fontId="0" fillId="3" borderId="0" xfId="0" applyFill="1" applyAlignment="1">
      <alignment horizontal="center"/>
    </xf>
    <xf numFmtId="0" fontId="0" fillId="3" borderId="0" xfId="0" applyFill="1"/>
    <xf numFmtId="5" fontId="0" fillId="3" borderId="0" xfId="0" applyNumberFormat="1" applyFill="1" applyAlignment="1">
      <alignment horizontal="center"/>
    </xf>
    <xf numFmtId="3" fontId="0" fillId="3" borderId="0" xfId="0" applyNumberFormat="1" applyFill="1" applyAlignment="1">
      <alignment horizontal="center"/>
    </xf>
    <xf numFmtId="0" fontId="0" fillId="3" borderId="1" xfId="0" applyFill="1" applyBorder="1" applyAlignment="1">
      <alignment horizontal="center"/>
    </xf>
    <xf numFmtId="0" fontId="2" fillId="3" borderId="0" xfId="0" applyFont="1" applyFill="1"/>
    <xf numFmtId="0" fontId="0" fillId="3" borderId="0" xfId="0" applyFill="1" applyAlignment="1">
      <alignment horizontal="left"/>
    </xf>
    <xf numFmtId="1" fontId="0" fillId="3" borderId="0" xfId="3" applyNumberFormat="1" applyFont="1" applyFill="1" applyBorder="1" applyAlignment="1">
      <alignment horizontal="center"/>
    </xf>
    <xf numFmtId="0" fontId="0" fillId="3" borderId="0" xfId="0" applyFill="1" applyAlignment="1">
      <alignment horizontal="left" vertical="center" wrapText="1"/>
    </xf>
    <xf numFmtId="2" fontId="0" fillId="3" borderId="0" xfId="3" applyNumberFormat="1" applyFont="1" applyFill="1" applyBorder="1" applyAlignment="1">
      <alignment horizontal="center"/>
    </xf>
    <xf numFmtId="37" fontId="0" fillId="3" borderId="0" xfId="0" applyNumberFormat="1" applyFill="1" applyAlignment="1">
      <alignment horizontal="center"/>
    </xf>
    <xf numFmtId="0" fontId="2" fillId="3" borderId="1" xfId="0" applyFont="1" applyFill="1" applyBorder="1" applyAlignment="1">
      <alignment horizontal="center"/>
    </xf>
    <xf numFmtId="5" fontId="0" fillId="3" borderId="2" xfId="0" applyNumberFormat="1" applyFill="1" applyBorder="1" applyAlignment="1">
      <alignment horizontal="center"/>
    </xf>
    <xf numFmtId="2" fontId="0" fillId="3" borderId="2" xfId="0" applyNumberFormat="1" applyFill="1" applyBorder="1" applyAlignment="1">
      <alignment horizontal="center"/>
    </xf>
    <xf numFmtId="37" fontId="0" fillId="0" borderId="0" xfId="0" applyNumberFormat="1"/>
    <xf numFmtId="0" fontId="3" fillId="2" borderId="0" xfId="0" applyFont="1" applyFill="1"/>
    <xf numFmtId="0" fontId="0" fillId="2" borderId="1" xfId="0" applyFill="1" applyBorder="1" applyAlignment="1">
      <alignment horizontal="center"/>
    </xf>
    <xf numFmtId="6" fontId="0" fillId="2" borderId="0" xfId="0" applyNumberFormat="1" applyFill="1" applyAlignment="1">
      <alignment horizontal="center"/>
    </xf>
    <xf numFmtId="5" fontId="0" fillId="2" borderId="2" xfId="0" applyNumberFormat="1" applyFill="1" applyBorder="1" applyAlignment="1">
      <alignment horizontal="center"/>
    </xf>
    <xf numFmtId="2" fontId="0" fillId="2" borderId="5" xfId="3" applyNumberFormat="1" applyFont="1" applyFill="1" applyBorder="1" applyAlignment="1">
      <alignment horizontal="center"/>
    </xf>
    <xf numFmtId="2" fontId="0" fillId="2" borderId="1" xfId="3" applyNumberFormat="1" applyFont="1" applyFill="1" applyBorder="1" applyAlignment="1">
      <alignment horizontal="center"/>
    </xf>
    <xf numFmtId="5" fontId="0" fillId="0" borderId="2" xfId="0" applyNumberFormat="1" applyBorder="1" applyAlignment="1">
      <alignment horizontal="center"/>
    </xf>
    <xf numFmtId="164" fontId="0" fillId="0" borderId="1" xfId="1" applyNumberFormat="1" applyFont="1" applyBorder="1"/>
    <xf numFmtId="5" fontId="0" fillId="0" borderId="0" xfId="1" applyNumberFormat="1" applyFont="1" applyBorder="1"/>
    <xf numFmtId="0" fontId="0" fillId="4" borderId="0" xfId="0" applyFill="1" applyAlignment="1">
      <alignment horizontal="center"/>
    </xf>
    <xf numFmtId="0" fontId="3" fillId="4" borderId="0" xfId="0" applyFont="1" applyFill="1"/>
    <xf numFmtId="0" fontId="0" fillId="4" borderId="0" xfId="0" applyFill="1"/>
    <xf numFmtId="5" fontId="0" fillId="4" borderId="0" xfId="0" applyNumberFormat="1" applyFill="1" applyAlignment="1">
      <alignment horizontal="center"/>
    </xf>
    <xf numFmtId="3" fontId="0" fillId="4" borderId="0" xfId="0" applyNumberFormat="1" applyFill="1" applyAlignment="1">
      <alignment horizontal="center"/>
    </xf>
    <xf numFmtId="0" fontId="0" fillId="4" borderId="1" xfId="0" applyFill="1" applyBorder="1" applyAlignment="1">
      <alignment horizontal="center"/>
    </xf>
    <xf numFmtId="6" fontId="0" fillId="4" borderId="0" xfId="0" applyNumberFormat="1" applyFill="1" applyAlignment="1">
      <alignment horizontal="center"/>
    </xf>
    <xf numFmtId="0" fontId="2" fillId="4" borderId="0" xfId="0" applyFont="1" applyFill="1"/>
    <xf numFmtId="0" fontId="0" fillId="4" borderId="0" xfId="0" applyFill="1" applyAlignment="1">
      <alignment horizontal="left"/>
    </xf>
    <xf numFmtId="1" fontId="0" fillId="4" borderId="0" xfId="3" applyNumberFormat="1" applyFont="1" applyFill="1" applyBorder="1" applyAlignment="1">
      <alignment horizontal="center"/>
    </xf>
    <xf numFmtId="0" fontId="0" fillId="4" borderId="0" xfId="0" applyFill="1" applyAlignment="1">
      <alignment horizontal="left" vertical="center" wrapText="1"/>
    </xf>
    <xf numFmtId="2" fontId="0" fillId="4" borderId="0" xfId="3" applyNumberFormat="1" applyFont="1" applyFill="1" applyBorder="1" applyAlignment="1">
      <alignment horizontal="center"/>
    </xf>
    <xf numFmtId="37" fontId="0" fillId="4" borderId="0" xfId="0" applyNumberFormat="1" applyFill="1" applyAlignment="1">
      <alignment horizontal="center"/>
    </xf>
    <xf numFmtId="39" fontId="0" fillId="4" borderId="0" xfId="0" applyNumberFormat="1" applyFill="1" applyAlignment="1">
      <alignment horizontal="center"/>
    </xf>
    <xf numFmtId="37" fontId="0" fillId="4" borderId="1" xfId="0" applyNumberFormat="1" applyFill="1" applyBorder="1" applyAlignment="1">
      <alignment horizontal="center"/>
    </xf>
    <xf numFmtId="39" fontId="0" fillId="4" borderId="1" xfId="0" applyNumberFormat="1" applyFill="1" applyBorder="1" applyAlignment="1">
      <alignment horizontal="center"/>
    </xf>
    <xf numFmtId="5" fontId="0" fillId="4" borderId="2" xfId="0" applyNumberFormat="1" applyFill="1" applyBorder="1" applyAlignment="1">
      <alignment horizontal="center"/>
    </xf>
    <xf numFmtId="2" fontId="0" fillId="4" borderId="2" xfId="0" applyNumberFormat="1" applyFill="1" applyBorder="1" applyAlignment="1">
      <alignment horizontal="center"/>
    </xf>
    <xf numFmtId="3" fontId="0" fillId="5" borderId="0" xfId="2" applyNumberFormat="1" applyFont="1" applyFill="1" applyBorder="1" applyAlignment="1">
      <alignment horizontal="center"/>
    </xf>
    <xf numFmtId="3" fontId="0" fillId="5" borderId="1" xfId="0" applyNumberFormat="1" applyFill="1" applyBorder="1" applyAlignment="1">
      <alignment horizontal="center"/>
    </xf>
    <xf numFmtId="37" fontId="0" fillId="5" borderId="0" xfId="2" applyNumberFormat="1" applyFont="1" applyFill="1" applyBorder="1" applyAlignment="1">
      <alignment horizontal="center"/>
    </xf>
    <xf numFmtId="3" fontId="0" fillId="0" borderId="0" xfId="0" applyNumberFormat="1" applyAlignment="1">
      <alignment horizontal="left"/>
    </xf>
    <xf numFmtId="4" fontId="0" fillId="0" borderId="0" xfId="0" applyNumberFormat="1" applyAlignment="1">
      <alignment horizontal="left"/>
    </xf>
    <xf numFmtId="164" fontId="0" fillId="0" borderId="0" xfId="1" applyNumberFormat="1" applyFont="1" applyBorder="1" applyAlignment="1">
      <alignment horizontal="left"/>
    </xf>
    <xf numFmtId="0" fontId="0" fillId="6" borderId="0" xfId="0" applyFill="1" applyAlignment="1">
      <alignment horizontal="left" vertical="center" wrapText="1"/>
    </xf>
    <xf numFmtId="0" fontId="3" fillId="6" borderId="0" xfId="0" applyFont="1" applyFill="1"/>
    <xf numFmtId="0" fontId="0" fillId="6" borderId="0" xfId="0" applyFill="1" applyAlignment="1">
      <alignment horizontal="center"/>
    </xf>
    <xf numFmtId="0" fontId="0" fillId="6" borderId="0" xfId="0" applyFill="1"/>
    <xf numFmtId="5" fontId="0" fillId="6" borderId="0" xfId="0" applyNumberFormat="1" applyFill="1" applyAlignment="1">
      <alignment horizontal="center"/>
    </xf>
    <xf numFmtId="3" fontId="0" fillId="6" borderId="0" xfId="0" applyNumberFormat="1" applyFill="1" applyAlignment="1">
      <alignment horizontal="center"/>
    </xf>
    <xf numFmtId="0" fontId="0" fillId="6" borderId="1" xfId="0" applyFill="1" applyBorder="1" applyAlignment="1">
      <alignment horizontal="center"/>
    </xf>
    <xf numFmtId="37" fontId="0" fillId="6" borderId="0" xfId="0" applyNumberFormat="1" applyFill="1" applyAlignment="1">
      <alignment horizontal="center"/>
    </xf>
    <xf numFmtId="37" fontId="0" fillId="6" borderId="1" xfId="0" applyNumberFormat="1" applyFill="1" applyBorder="1" applyAlignment="1">
      <alignment horizontal="center"/>
    </xf>
    <xf numFmtId="5" fontId="0" fillId="6" borderId="2" xfId="0" applyNumberFormat="1" applyFill="1" applyBorder="1" applyAlignment="1">
      <alignment horizontal="center"/>
    </xf>
    <xf numFmtId="0" fontId="2" fillId="6" borderId="0" xfId="0" applyFont="1" applyFill="1"/>
    <xf numFmtId="0" fontId="0" fillId="6" borderId="0" xfId="0" applyFill="1" applyAlignment="1">
      <alignment horizontal="left"/>
    </xf>
    <xf numFmtId="1" fontId="0" fillId="6" borderId="0" xfId="3" applyNumberFormat="1" applyFont="1" applyFill="1" applyBorder="1" applyAlignment="1">
      <alignment horizontal="center"/>
    </xf>
    <xf numFmtId="2" fontId="0" fillId="6" borderId="0" xfId="3" applyNumberFormat="1" applyFont="1" applyFill="1" applyBorder="1" applyAlignment="1">
      <alignment horizontal="center"/>
    </xf>
    <xf numFmtId="39" fontId="0" fillId="6" borderId="0" xfId="0" applyNumberFormat="1" applyFill="1" applyAlignment="1">
      <alignment horizontal="center"/>
    </xf>
    <xf numFmtId="39" fontId="0" fillId="6" borderId="1" xfId="0" applyNumberFormat="1" applyFill="1" applyBorder="1" applyAlignment="1">
      <alignment horizontal="center"/>
    </xf>
    <xf numFmtId="2" fontId="0" fillId="6" borderId="2" xfId="0" applyNumberFormat="1" applyFill="1" applyBorder="1" applyAlignment="1">
      <alignment horizontal="center"/>
    </xf>
    <xf numFmtId="0" fontId="0" fillId="0" borderId="8" xfId="0" applyBorder="1" applyAlignment="1">
      <alignment horizontal="center" vertical="center" wrapText="1"/>
    </xf>
    <xf numFmtId="3" fontId="0" fillId="0" borderId="6" xfId="0" applyNumberFormat="1" applyBorder="1" applyAlignment="1">
      <alignment horizontal="center"/>
    </xf>
    <xf numFmtId="0" fontId="0" fillId="0" borderId="11" xfId="0" applyBorder="1"/>
    <xf numFmtId="37" fontId="0" fillId="0" borderId="11" xfId="0" applyNumberFormat="1" applyBorder="1" applyAlignment="1">
      <alignment horizontal="center"/>
    </xf>
    <xf numFmtId="37" fontId="0" fillId="0" borderId="6" xfId="2" applyNumberFormat="1" applyFont="1" applyBorder="1" applyAlignment="1">
      <alignment horizontal="center"/>
    </xf>
    <xf numFmtId="0" fontId="0" fillId="0" borderId="11" xfId="0" applyBorder="1" applyAlignment="1">
      <alignment horizontal="center"/>
    </xf>
    <xf numFmtId="3" fontId="0" fillId="0" borderId="12" xfId="0" applyNumberFormat="1" applyBorder="1" applyAlignment="1">
      <alignment horizontal="center"/>
    </xf>
    <xf numFmtId="0" fontId="0" fillId="0" borderId="13" xfId="0" applyBorder="1" applyAlignment="1">
      <alignment horizontal="center"/>
    </xf>
    <xf numFmtId="0" fontId="0" fillId="0" borderId="6" xfId="0" applyBorder="1"/>
    <xf numFmtId="0" fontId="0" fillId="0" borderId="12" xfId="0" applyBorder="1"/>
    <xf numFmtId="3" fontId="0" fillId="5" borderId="6" xfId="0" applyNumberFormat="1" applyFill="1" applyBorder="1" applyAlignment="1">
      <alignment horizontal="center"/>
    </xf>
    <xf numFmtId="3" fontId="0" fillId="5" borderId="0" xfId="0" applyNumberFormat="1" applyFill="1" applyAlignment="1">
      <alignment horizontal="center"/>
    </xf>
    <xf numFmtId="37" fontId="0" fillId="5" borderId="6" xfId="2" applyNumberFormat="1" applyFont="1" applyFill="1" applyBorder="1" applyAlignment="1">
      <alignment horizontal="center"/>
    </xf>
    <xf numFmtId="0" fontId="0" fillId="5" borderId="6" xfId="0" applyFill="1" applyBorder="1"/>
    <xf numFmtId="0" fontId="0" fillId="5" borderId="0" xfId="0" applyFill="1"/>
    <xf numFmtId="0" fontId="0" fillId="5" borderId="11" xfId="0" applyFill="1" applyBorder="1"/>
    <xf numFmtId="0" fontId="0" fillId="5" borderId="12" xfId="0" applyFill="1" applyBorder="1"/>
    <xf numFmtId="0" fontId="0" fillId="5" borderId="13" xfId="0" applyFill="1" applyBorder="1"/>
    <xf numFmtId="5" fontId="6" fillId="0" borderId="0" xfId="0" applyNumberFormat="1" applyFont="1" applyAlignment="1">
      <alignment wrapText="1"/>
    </xf>
    <xf numFmtId="0" fontId="6" fillId="0" borderId="1" xfId="0" applyFont="1" applyBorder="1" applyAlignment="1">
      <alignment wrapText="1"/>
    </xf>
    <xf numFmtId="0" fontId="6" fillId="0" borderId="0" xfId="0" applyFont="1" applyAlignment="1">
      <alignment wrapText="1"/>
    </xf>
    <xf numFmtId="10" fontId="6" fillId="0" borderId="0" xfId="0" applyNumberFormat="1" applyFont="1" applyAlignment="1">
      <alignment wrapText="1"/>
    </xf>
    <xf numFmtId="10" fontId="6" fillId="0" borderId="1" xfId="0" applyNumberFormat="1" applyFont="1" applyBorder="1" applyAlignment="1">
      <alignment wrapText="1"/>
    </xf>
    <xf numFmtId="4" fontId="0" fillId="0" borderId="6" xfId="0" applyNumberFormat="1" applyBorder="1" applyAlignment="1">
      <alignment horizontal="left"/>
    </xf>
    <xf numFmtId="37" fontId="0" fillId="0" borderId="11" xfId="0" applyNumberFormat="1" applyBorder="1"/>
    <xf numFmtId="37" fontId="0" fillId="0" borderId="6" xfId="0" applyNumberFormat="1" applyBorder="1" applyAlignment="1">
      <alignment horizontal="center"/>
    </xf>
    <xf numFmtId="37" fontId="0" fillId="0" borderId="6" xfId="0" applyNumberFormat="1" applyBorder="1"/>
    <xf numFmtId="37" fontId="0" fillId="0" borderId="13" xfId="0" applyNumberFormat="1" applyBorder="1" applyAlignment="1">
      <alignment horizontal="center"/>
    </xf>
    <xf numFmtId="0" fontId="6" fillId="0" borderId="0" xfId="0" applyFont="1"/>
    <xf numFmtId="37" fontId="6" fillId="0" borderId="0" xfId="0" applyNumberFormat="1" applyFont="1" applyAlignment="1">
      <alignment wrapText="1"/>
    </xf>
    <xf numFmtId="5" fontId="6" fillId="0" borderId="0" xfId="0" applyNumberFormat="1" applyFont="1"/>
    <xf numFmtId="5" fontId="6" fillId="0" borderId="0" xfId="0" applyNumberFormat="1" applyFont="1" applyAlignment="1">
      <alignment horizontal="center"/>
    </xf>
    <xf numFmtId="0" fontId="7" fillId="0" borderId="0" xfId="0" applyFont="1"/>
    <xf numFmtId="10" fontId="6" fillId="0" borderId="1" xfId="0" applyNumberFormat="1" applyFont="1" applyBorder="1"/>
    <xf numFmtId="37" fontId="7" fillId="0" borderId="1" xfId="0" applyNumberFormat="1" applyFont="1" applyBorder="1"/>
    <xf numFmtId="5" fontId="6" fillId="0" borderId="0" xfId="0" applyNumberFormat="1" applyFont="1" applyAlignment="1">
      <alignment horizontal="right"/>
    </xf>
    <xf numFmtId="0" fontId="2" fillId="0" borderId="0" xfId="0" applyFont="1" applyAlignment="1">
      <alignment horizontal="center"/>
    </xf>
    <xf numFmtId="1" fontId="0" fillId="0" borderId="0" xfId="3" applyNumberFormat="1" applyFont="1" applyFill="1" applyBorder="1" applyAlignment="1">
      <alignment horizontal="center"/>
    </xf>
    <xf numFmtId="3" fontId="0" fillId="5" borderId="6" xfId="0" applyNumberFormat="1" applyFill="1" applyBorder="1" applyAlignment="1">
      <alignment horizontal="left"/>
    </xf>
    <xf numFmtId="3" fontId="0" fillId="5" borderId="0" xfId="0" applyNumberFormat="1" applyFill="1" applyAlignment="1">
      <alignment horizontal="left"/>
    </xf>
    <xf numFmtId="0" fontId="0" fillId="5" borderId="0" xfId="0" applyFill="1" applyAlignment="1">
      <alignment horizontal="center"/>
    </xf>
    <xf numFmtId="0" fontId="0" fillId="5" borderId="11" xfId="0" applyFill="1" applyBorder="1" applyAlignment="1">
      <alignment horizontal="center"/>
    </xf>
    <xf numFmtId="0" fontId="0" fillId="5" borderId="1" xfId="0" applyFill="1" applyBorder="1" applyAlignment="1">
      <alignment horizontal="center"/>
    </xf>
    <xf numFmtId="0" fontId="0" fillId="5" borderId="13" xfId="0" applyFill="1" applyBorder="1" applyAlignment="1">
      <alignment horizontal="center"/>
    </xf>
    <xf numFmtId="5" fontId="0" fillId="0" borderId="0" xfId="0" applyNumberFormat="1" applyAlignment="1">
      <alignment horizontal="right"/>
    </xf>
    <xf numFmtId="37" fontId="0" fillId="0" borderId="0" xfId="0" applyNumberFormat="1" applyAlignment="1">
      <alignment horizontal="right"/>
    </xf>
    <xf numFmtId="37" fontId="0" fillId="0" borderId="1" xfId="0" applyNumberFormat="1" applyBorder="1" applyAlignment="1">
      <alignment horizontal="right"/>
    </xf>
    <xf numFmtId="37" fontId="0" fillId="0" borderId="1" xfId="1" applyNumberFormat="1" applyFont="1" applyBorder="1" applyAlignment="1">
      <alignment horizontal="right"/>
    </xf>
    <xf numFmtId="5" fontId="0" fillId="0" borderId="2" xfId="0" applyNumberFormat="1" applyBorder="1" applyAlignment="1">
      <alignment horizontal="right"/>
    </xf>
    <xf numFmtId="0" fontId="0" fillId="0" borderId="14" xfId="0" applyBorder="1" applyAlignment="1">
      <alignment horizontal="center" wrapText="1"/>
    </xf>
    <xf numFmtId="0" fontId="0" fillId="0" borderId="14" xfId="0" applyBorder="1" applyAlignment="1">
      <alignment horizontal="center" vertical="center" wrapText="1"/>
    </xf>
    <xf numFmtId="6" fontId="0" fillId="0" borderId="14" xfId="0" applyNumberFormat="1" applyBorder="1" applyAlignment="1">
      <alignment horizontal="center" vertical="center" wrapText="1"/>
    </xf>
    <xf numFmtId="3" fontId="0" fillId="0" borderId="3" xfId="0" applyNumberFormat="1" applyBorder="1" applyAlignment="1">
      <alignment horizontal="center"/>
    </xf>
    <xf numFmtId="0" fontId="0" fillId="0" borderId="8" xfId="0" applyBorder="1"/>
    <xf numFmtId="0" fontId="0" fillId="0" borderId="3" xfId="0" applyBorder="1"/>
    <xf numFmtId="5" fontId="0" fillId="0" borderId="3" xfId="0" applyNumberFormat="1" applyBorder="1" applyAlignment="1">
      <alignment horizontal="center"/>
    </xf>
    <xf numFmtId="5" fontId="0" fillId="0" borderId="4" xfId="0" applyNumberFormat="1" applyBorder="1" applyAlignment="1">
      <alignment horizontal="center"/>
    </xf>
    <xf numFmtId="5" fontId="0" fillId="0" borderId="8" xfId="0" applyNumberFormat="1" applyBorder="1"/>
    <xf numFmtId="5" fontId="0" fillId="0" borderId="3" xfId="0" applyNumberFormat="1" applyBorder="1"/>
    <xf numFmtId="5" fontId="0" fillId="0" borderId="6" xfId="0" applyNumberFormat="1" applyBorder="1" applyAlignment="1">
      <alignment horizontal="left"/>
    </xf>
    <xf numFmtId="5" fontId="0" fillId="0" borderId="0" xfId="0" applyNumberFormat="1" applyAlignment="1">
      <alignment horizontal="left"/>
    </xf>
    <xf numFmtId="5" fontId="0" fillId="0" borderId="11" xfId="0" applyNumberFormat="1" applyBorder="1"/>
    <xf numFmtId="5" fontId="0" fillId="0" borderId="6" xfId="0" applyNumberFormat="1" applyBorder="1" applyAlignment="1">
      <alignment horizontal="center"/>
    </xf>
    <xf numFmtId="5" fontId="0" fillId="0" borderId="11" xfId="0" applyNumberFormat="1" applyBorder="1" applyAlignment="1">
      <alignment horizontal="center"/>
    </xf>
    <xf numFmtId="5" fontId="0" fillId="0" borderId="6" xfId="0" applyNumberFormat="1" applyBorder="1"/>
    <xf numFmtId="5" fontId="0" fillId="0" borderId="6" xfId="2" applyNumberFormat="1" applyFont="1" applyBorder="1" applyAlignment="1">
      <alignment horizontal="center"/>
    </xf>
    <xf numFmtId="5" fontId="0" fillId="0" borderId="0" xfId="2" applyNumberFormat="1" applyFont="1" applyBorder="1" applyAlignment="1">
      <alignment horizontal="center"/>
    </xf>
    <xf numFmtId="5" fontId="0" fillId="0" borderId="0" xfId="0" applyNumberFormat="1"/>
    <xf numFmtId="5" fontId="0" fillId="0" borderId="6" xfId="1" applyNumberFormat="1" applyFont="1" applyBorder="1"/>
    <xf numFmtId="5" fontId="0" fillId="0" borderId="12" xfId="0" applyNumberFormat="1" applyBorder="1" applyAlignment="1">
      <alignment horizontal="center"/>
    </xf>
    <xf numFmtId="5" fontId="0" fillId="0" borderId="1" xfId="0" applyNumberFormat="1" applyBorder="1" applyAlignment="1">
      <alignment horizontal="center"/>
    </xf>
    <xf numFmtId="5" fontId="0" fillId="0" borderId="1" xfId="0" applyNumberFormat="1" applyBorder="1"/>
    <xf numFmtId="5" fontId="0" fillId="0" borderId="13" xfId="0" applyNumberFormat="1" applyBorder="1"/>
    <xf numFmtId="5" fontId="0" fillId="0" borderId="12" xfId="0" applyNumberFormat="1" applyBorder="1"/>
    <xf numFmtId="3" fontId="0" fillId="0" borderId="11" xfId="0" applyNumberFormat="1" applyBorder="1" applyAlignment="1">
      <alignment horizontal="center"/>
    </xf>
    <xf numFmtId="3" fontId="0" fillId="0" borderId="13" xfId="0" applyNumberFormat="1" applyBorder="1" applyAlignment="1">
      <alignment horizontal="center"/>
    </xf>
    <xf numFmtId="37" fontId="0" fillId="0" borderId="12" xfId="0" applyNumberFormat="1" applyBorder="1"/>
    <xf numFmtId="37" fontId="0" fillId="0" borderId="13" xfId="0" applyNumberFormat="1" applyBorder="1"/>
    <xf numFmtId="5" fontId="0" fillId="0" borderId="13" xfId="0" applyNumberFormat="1" applyBorder="1" applyAlignment="1">
      <alignment horizontal="center"/>
    </xf>
    <xf numFmtId="3" fontId="0" fillId="0" borderId="8" xfId="0" applyNumberFormat="1" applyBorder="1" applyAlignment="1">
      <alignment horizontal="center"/>
    </xf>
    <xf numFmtId="3" fontId="0" fillId="0" borderId="11" xfId="2" applyNumberFormat="1" applyFont="1" applyBorder="1" applyAlignment="1">
      <alignment horizontal="center"/>
    </xf>
    <xf numFmtId="6" fontId="0" fillId="3" borderId="0" xfId="0" applyNumberFormat="1" applyFill="1" applyAlignment="1">
      <alignment horizontal="center"/>
    </xf>
    <xf numFmtId="2" fontId="0" fillId="3" borderId="0" xfId="0" applyNumberFormat="1" applyFill="1" applyAlignment="1">
      <alignment horizontal="center"/>
    </xf>
    <xf numFmtId="2" fontId="0" fillId="3" borderId="1" xfId="0" applyNumberFormat="1" applyFill="1" applyBorder="1" applyAlignment="1">
      <alignment horizontal="center"/>
    </xf>
    <xf numFmtId="39" fontId="0" fillId="3" borderId="0" xfId="0" applyNumberFormat="1" applyFill="1" applyAlignment="1">
      <alignment horizontal="center"/>
    </xf>
    <xf numFmtId="39" fontId="0" fillId="3" borderId="1" xfId="0" applyNumberFormat="1" applyFill="1" applyBorder="1" applyAlignment="1">
      <alignment horizontal="center"/>
    </xf>
    <xf numFmtId="37" fontId="0" fillId="0" borderId="6" xfId="2" applyNumberFormat="1" applyFont="1" applyFill="1" applyBorder="1" applyAlignment="1">
      <alignment horizontal="center"/>
    </xf>
    <xf numFmtId="3" fontId="0" fillId="0" borderId="0" xfId="2" applyNumberFormat="1" applyFont="1" applyFill="1" applyBorder="1" applyAlignment="1">
      <alignment horizontal="center"/>
    </xf>
    <xf numFmtId="0" fontId="0" fillId="0" borderId="13" xfId="0" applyBorder="1"/>
    <xf numFmtId="0" fontId="0" fillId="0" borderId="0" xfId="0" applyAlignment="1">
      <alignment horizontal="center" wrapText="1"/>
    </xf>
    <xf numFmtId="0" fontId="0" fillId="0" borderId="0" xfId="0" applyAlignment="1">
      <alignment vertical="center" wrapText="1"/>
    </xf>
    <xf numFmtId="0" fontId="9" fillId="0" borderId="0" xfId="0" applyFont="1"/>
    <xf numFmtId="0" fontId="0" fillId="3" borderId="0" xfId="0" applyFill="1" applyAlignment="1">
      <alignment horizontal="left" vertical="center" wrapText="1"/>
    </xf>
    <xf numFmtId="0" fontId="6" fillId="0" borderId="0" xfId="0" applyFont="1" applyAlignment="1">
      <alignment horizontal="left" wrapText="1"/>
    </xf>
    <xf numFmtId="0" fontId="0" fillId="0" borderId="9" xfId="0" applyBorder="1" applyAlignment="1">
      <alignment horizontal="center"/>
    </xf>
    <xf numFmtId="0" fontId="0" fillId="0" borderId="10" xfId="0" applyBorder="1" applyAlignment="1">
      <alignment horizontal="center"/>
    </xf>
    <xf numFmtId="3" fontId="0" fillId="0" borderId="0" xfId="0" applyNumberFormat="1" applyAlignment="1">
      <alignment horizontal="center" wrapText="1"/>
    </xf>
    <xf numFmtId="0" fontId="0" fillId="0" borderId="0" xfId="0" applyAlignment="1">
      <alignment horizontal="left"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xf>
    <xf numFmtId="3" fontId="8" fillId="0" borderId="0" xfId="0" applyNumberFormat="1" applyFont="1" applyAlignment="1">
      <alignment horizontal="left" wrapText="1"/>
    </xf>
    <xf numFmtId="3" fontId="0" fillId="0" borderId="0" xfId="0" applyNumberForma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0" fillId="0" borderId="8" xfId="0" applyBorder="1" applyAlignment="1">
      <alignment horizontal="center" vertical="center" wrapText="1"/>
    </xf>
    <xf numFmtId="0" fontId="0" fillId="2" borderId="0" xfId="0" applyFill="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horizontal="center"/>
    </xf>
    <xf numFmtId="0" fontId="0" fillId="0" borderId="0" xfId="0" applyAlignment="1">
      <alignment horizontal="center" wrapText="1"/>
    </xf>
    <xf numFmtId="0" fontId="0" fillId="4" borderId="0" xfId="0" applyFill="1" applyAlignment="1">
      <alignment horizontal="left" vertical="center" wrapText="1"/>
    </xf>
    <xf numFmtId="0" fontId="0" fillId="0" borderId="10" xfId="0" applyBorder="1" applyAlignment="1">
      <alignment horizontal="center" vertical="center" wrapText="1"/>
    </xf>
    <xf numFmtId="0" fontId="0" fillId="6" borderId="0" xfId="0"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E8DAE1"/>
      <color rgb="FF83E4EB"/>
      <color rgb="FF79F5E9"/>
      <color rgb="FF86D3E8"/>
      <color rgb="FFBCEF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326513</xdr:colOff>
      <xdr:row>17</xdr:row>
      <xdr:rowOff>11490</xdr:rowOff>
    </xdr:from>
    <xdr:to>
      <xdr:col>6</xdr:col>
      <xdr:colOff>541989</xdr:colOff>
      <xdr:row>19</xdr:row>
      <xdr:rowOff>31476</xdr:rowOff>
    </xdr:to>
    <xdr:pic>
      <xdr:nvPicPr>
        <xdr:cNvPr id="10" name="Graphic 9" descr="Checkmark with solid fill">
          <a:extLst>
            <a:ext uri="{FF2B5EF4-FFF2-40B4-BE49-F238E27FC236}">
              <a16:creationId xmlns:a16="http://schemas.microsoft.com/office/drawing/2014/main" id="{9296D1DA-5C09-2D8E-A0C1-CB7C239A1A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07904" y="3399077"/>
          <a:ext cx="215476" cy="294968"/>
        </a:xfrm>
        <a:prstGeom prst="rect">
          <a:avLst/>
        </a:prstGeom>
      </xdr:spPr>
    </xdr:pic>
    <xdr:clientData/>
  </xdr:twoCellAnchor>
  <xdr:twoCellAnchor editAs="oneCell">
    <xdr:from>
      <xdr:col>1</xdr:col>
      <xdr:colOff>771354</xdr:colOff>
      <xdr:row>23</xdr:row>
      <xdr:rowOff>158823</xdr:rowOff>
    </xdr:from>
    <xdr:to>
      <xdr:col>2</xdr:col>
      <xdr:colOff>129055</xdr:colOff>
      <xdr:row>25</xdr:row>
      <xdr:rowOff>56639</xdr:rowOff>
    </xdr:to>
    <xdr:pic>
      <xdr:nvPicPr>
        <xdr:cNvPr id="12" name="Graphic 11" descr="Checkmark with solid fill">
          <a:extLst>
            <a:ext uri="{FF2B5EF4-FFF2-40B4-BE49-F238E27FC236}">
              <a16:creationId xmlns:a16="http://schemas.microsoft.com/office/drawing/2014/main" id="{AA206E93-7E34-4C70-80F7-CECFAE2FF2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98528" y="4672845"/>
          <a:ext cx="227375" cy="278816"/>
        </a:xfrm>
        <a:prstGeom prst="rect">
          <a:avLst/>
        </a:prstGeom>
      </xdr:spPr>
    </xdr:pic>
    <xdr:clientData/>
  </xdr:twoCellAnchor>
  <xdr:twoCellAnchor>
    <xdr:from>
      <xdr:col>1</xdr:col>
      <xdr:colOff>795575</xdr:colOff>
      <xdr:row>6</xdr:row>
      <xdr:rowOff>94885</xdr:rowOff>
    </xdr:from>
    <xdr:to>
      <xdr:col>4</xdr:col>
      <xdr:colOff>167873</xdr:colOff>
      <xdr:row>6</xdr:row>
      <xdr:rowOff>109482</xdr:rowOff>
    </xdr:to>
    <xdr:cxnSp macro="">
      <xdr:nvCxnSpPr>
        <xdr:cNvPr id="14" name="Straight Arrow Connector 13">
          <a:extLst>
            <a:ext uri="{FF2B5EF4-FFF2-40B4-BE49-F238E27FC236}">
              <a16:creationId xmlns:a16="http://schemas.microsoft.com/office/drawing/2014/main" id="{F896BD1A-665F-40EF-9528-4B400B3757A2}"/>
            </a:ext>
          </a:extLst>
        </xdr:cNvPr>
        <xdr:cNvCxnSpPr/>
      </xdr:nvCxnSpPr>
      <xdr:spPr>
        <a:xfrm flipV="1">
          <a:off x="4693161" y="1372184"/>
          <a:ext cx="1598448" cy="14597"/>
        </a:xfrm>
        <a:prstGeom prst="straightConnector1">
          <a:avLst/>
        </a:prstGeom>
        <a:ln>
          <a:solidFill>
            <a:srgbClr val="7030A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832069</xdr:colOff>
      <xdr:row>6</xdr:row>
      <xdr:rowOff>160574</xdr:rowOff>
    </xdr:from>
    <xdr:to>
      <xdr:col>4</xdr:col>
      <xdr:colOff>167873</xdr:colOff>
      <xdr:row>7</xdr:row>
      <xdr:rowOff>131379</xdr:rowOff>
    </xdr:to>
    <xdr:cxnSp macro="">
      <xdr:nvCxnSpPr>
        <xdr:cNvPr id="16" name="Straight Arrow Connector 15">
          <a:extLst>
            <a:ext uri="{FF2B5EF4-FFF2-40B4-BE49-F238E27FC236}">
              <a16:creationId xmlns:a16="http://schemas.microsoft.com/office/drawing/2014/main" id="{F9724B34-4D1A-587C-D6F8-3955216F235E}"/>
            </a:ext>
          </a:extLst>
        </xdr:cNvPr>
        <xdr:cNvCxnSpPr/>
      </xdr:nvCxnSpPr>
      <xdr:spPr>
        <a:xfrm flipH="1">
          <a:off x="4729655" y="1437873"/>
          <a:ext cx="1561954" cy="15327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780101</xdr:colOff>
      <xdr:row>8</xdr:row>
      <xdr:rowOff>101308</xdr:rowOff>
    </xdr:from>
    <xdr:to>
      <xdr:col>3</xdr:col>
      <xdr:colOff>109483</xdr:colOff>
      <xdr:row>8</xdr:row>
      <xdr:rowOff>109483</xdr:rowOff>
    </xdr:to>
    <xdr:cxnSp macro="">
      <xdr:nvCxnSpPr>
        <xdr:cNvPr id="20" name="Straight Arrow Connector 19">
          <a:extLst>
            <a:ext uri="{FF2B5EF4-FFF2-40B4-BE49-F238E27FC236}">
              <a16:creationId xmlns:a16="http://schemas.microsoft.com/office/drawing/2014/main" id="{35E4B2BF-4C39-4A66-A843-AE9E9DCA7E1E}"/>
            </a:ext>
          </a:extLst>
        </xdr:cNvPr>
        <xdr:cNvCxnSpPr/>
      </xdr:nvCxnSpPr>
      <xdr:spPr>
        <a:xfrm>
          <a:off x="4677687" y="1743549"/>
          <a:ext cx="701566" cy="8175"/>
        </a:xfrm>
        <a:prstGeom prst="straightConnector1">
          <a:avLst/>
        </a:prstGeom>
        <a:ln>
          <a:solidFill>
            <a:srgbClr val="7030A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195261</xdr:colOff>
      <xdr:row>4</xdr:row>
      <xdr:rowOff>58390</xdr:rowOff>
    </xdr:from>
    <xdr:to>
      <xdr:col>6</xdr:col>
      <xdr:colOff>895950</xdr:colOff>
      <xdr:row>8</xdr:row>
      <xdr:rowOff>131380</xdr:rowOff>
    </xdr:to>
    <xdr:sp macro="" textlink="">
      <xdr:nvSpPr>
        <xdr:cNvPr id="22" name="TextBox 21">
          <a:extLst>
            <a:ext uri="{FF2B5EF4-FFF2-40B4-BE49-F238E27FC236}">
              <a16:creationId xmlns:a16="http://schemas.microsoft.com/office/drawing/2014/main" id="{60589000-7C67-0E1B-C610-FEC4D67CF4B9}"/>
            </a:ext>
          </a:extLst>
        </xdr:cNvPr>
        <xdr:cNvSpPr txBox="1"/>
      </xdr:nvSpPr>
      <xdr:spPr>
        <a:xfrm>
          <a:off x="7384565" y="977760"/>
          <a:ext cx="1777428" cy="826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There are no temporary book-tax differences, so there is no deferred tax expense (or benefit).</a:t>
          </a:r>
        </a:p>
      </xdr:txBody>
    </xdr:sp>
    <xdr:clientData/>
  </xdr:twoCellAnchor>
  <xdr:twoCellAnchor editAs="oneCell">
    <xdr:from>
      <xdr:col>3</xdr:col>
      <xdr:colOff>14596</xdr:colOff>
      <xdr:row>9</xdr:row>
      <xdr:rowOff>51093</xdr:rowOff>
    </xdr:from>
    <xdr:to>
      <xdr:col>3</xdr:col>
      <xdr:colOff>277354</xdr:colOff>
      <xdr:row>10</xdr:row>
      <xdr:rowOff>124080</xdr:rowOff>
    </xdr:to>
    <xdr:pic>
      <xdr:nvPicPr>
        <xdr:cNvPr id="24" name="Graphic 23" descr="Puzzle outline">
          <a:extLst>
            <a:ext uri="{FF2B5EF4-FFF2-40B4-BE49-F238E27FC236}">
              <a16:creationId xmlns:a16="http://schemas.microsoft.com/office/drawing/2014/main" id="{D6601C15-61CB-9A08-1C3C-320761F831F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284366" y="2080173"/>
          <a:ext cx="262758" cy="262758"/>
        </a:xfrm>
        <a:prstGeom prst="rect">
          <a:avLst/>
        </a:prstGeom>
      </xdr:spPr>
    </xdr:pic>
    <xdr:clientData/>
  </xdr:twoCellAnchor>
  <xdr:twoCellAnchor editAs="oneCell">
    <xdr:from>
      <xdr:col>1</xdr:col>
      <xdr:colOff>663319</xdr:colOff>
      <xdr:row>2</xdr:row>
      <xdr:rowOff>152401</xdr:rowOff>
    </xdr:from>
    <xdr:to>
      <xdr:col>2</xdr:col>
      <xdr:colOff>86709</xdr:colOff>
      <xdr:row>4</xdr:row>
      <xdr:rowOff>115907</xdr:rowOff>
    </xdr:to>
    <xdr:pic>
      <xdr:nvPicPr>
        <xdr:cNvPr id="29" name="Graphic 28" descr="Table outline">
          <a:extLst>
            <a:ext uri="{FF2B5EF4-FFF2-40B4-BE49-F238E27FC236}">
              <a16:creationId xmlns:a16="http://schemas.microsoft.com/office/drawing/2014/main" id="{A28BD0F6-1C7E-48B3-A79B-E5C0A4B3A9C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560905" y="699815"/>
          <a:ext cx="328448" cy="328448"/>
        </a:xfrm>
        <a:prstGeom prst="rect">
          <a:avLst/>
        </a:prstGeom>
      </xdr:spPr>
    </xdr:pic>
    <xdr:clientData/>
  </xdr:twoCellAnchor>
  <xdr:twoCellAnchor editAs="oneCell">
    <xdr:from>
      <xdr:col>1</xdr:col>
      <xdr:colOff>707111</xdr:colOff>
      <xdr:row>18</xdr:row>
      <xdr:rowOff>72112</xdr:rowOff>
    </xdr:from>
    <xdr:to>
      <xdr:col>2</xdr:col>
      <xdr:colOff>64811</xdr:colOff>
      <xdr:row>20</xdr:row>
      <xdr:rowOff>59634</xdr:rowOff>
    </xdr:to>
    <xdr:pic>
      <xdr:nvPicPr>
        <xdr:cNvPr id="31" name="Graphic 30" descr="Puzzle outline">
          <a:extLst>
            <a:ext uri="{FF2B5EF4-FFF2-40B4-BE49-F238E27FC236}">
              <a16:creationId xmlns:a16="http://schemas.microsoft.com/office/drawing/2014/main" id="{BB3B9F5D-BE82-494B-A28A-AD96002847D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04697" y="3750733"/>
          <a:ext cx="262758" cy="262758"/>
        </a:xfrm>
        <a:prstGeom prst="rect">
          <a:avLst/>
        </a:prstGeom>
      </xdr:spPr>
    </xdr:pic>
    <xdr:clientData/>
  </xdr:twoCellAnchor>
  <xdr:twoCellAnchor>
    <xdr:from>
      <xdr:col>0</xdr:col>
      <xdr:colOff>461846</xdr:colOff>
      <xdr:row>36</xdr:row>
      <xdr:rowOff>60982</xdr:rowOff>
    </xdr:from>
    <xdr:to>
      <xdr:col>5</xdr:col>
      <xdr:colOff>874644</xdr:colOff>
      <xdr:row>38</xdr:row>
      <xdr:rowOff>145775</xdr:rowOff>
    </xdr:to>
    <xdr:sp macro="" textlink="">
      <xdr:nvSpPr>
        <xdr:cNvPr id="33" name="TextBox 32">
          <a:extLst>
            <a:ext uri="{FF2B5EF4-FFF2-40B4-BE49-F238E27FC236}">
              <a16:creationId xmlns:a16="http://schemas.microsoft.com/office/drawing/2014/main" id="{346EB149-A900-B5EF-EDF0-E0666F1072E9}"/>
            </a:ext>
          </a:extLst>
        </xdr:cNvPr>
        <xdr:cNvSpPr txBox="1"/>
      </xdr:nvSpPr>
      <xdr:spPr>
        <a:xfrm>
          <a:off x="461846" y="6932234"/>
          <a:ext cx="8046050" cy="45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Pretax BI is the cornerstone of the rate reconciliation. </a:t>
          </a:r>
          <a:r>
            <a:rPr lang="en-US" sz="1100" baseline="0"/>
            <a:t> </a:t>
          </a:r>
          <a:r>
            <a:rPr lang="en-US" sz="1100"/>
            <a:t>It yeilds a tax number that assumes</a:t>
          </a:r>
          <a:r>
            <a:rPr lang="en-US" sz="1100" baseline="0"/>
            <a:t> taxable income perfectly conforms to book income. </a:t>
          </a:r>
          <a:r>
            <a:rPr lang="en-US" sz="1100"/>
            <a:t>The rate rec $ calculation begins with pretax BI * the federal statutory rate. The % for all lines = that line's $/pretax BI.</a:t>
          </a:r>
        </a:p>
      </xdr:txBody>
    </xdr:sp>
    <xdr:clientData/>
  </xdr:twoCellAnchor>
  <xdr:twoCellAnchor editAs="oneCell">
    <xdr:from>
      <xdr:col>0</xdr:col>
      <xdr:colOff>296561</xdr:colOff>
      <xdr:row>35</xdr:row>
      <xdr:rowOff>89502</xdr:rowOff>
    </xdr:from>
    <xdr:to>
      <xdr:col>0</xdr:col>
      <xdr:colOff>625009</xdr:colOff>
      <xdr:row>37</xdr:row>
      <xdr:rowOff>43323</xdr:rowOff>
    </xdr:to>
    <xdr:pic>
      <xdr:nvPicPr>
        <xdr:cNvPr id="28" name="Graphic 27" descr="Table outline">
          <a:extLst>
            <a:ext uri="{FF2B5EF4-FFF2-40B4-BE49-F238E27FC236}">
              <a16:creationId xmlns:a16="http://schemas.microsoft.com/office/drawing/2014/main" id="{96B2A7F0-067E-F390-9BEC-3DCAA641A9B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96561" y="6768598"/>
          <a:ext cx="328448" cy="331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890772</xdr:colOff>
      <xdr:row>23</xdr:row>
      <xdr:rowOff>122865</xdr:rowOff>
    </xdr:from>
    <xdr:to>
      <xdr:col>2</xdr:col>
      <xdr:colOff>245334</xdr:colOff>
      <xdr:row>25</xdr:row>
      <xdr:rowOff>16439</xdr:rowOff>
    </xdr:to>
    <xdr:pic>
      <xdr:nvPicPr>
        <xdr:cNvPr id="3" name="Graphic 2" descr="Checkmark with solid fill">
          <a:extLst>
            <a:ext uri="{FF2B5EF4-FFF2-40B4-BE49-F238E27FC236}">
              <a16:creationId xmlns:a16="http://schemas.microsoft.com/office/drawing/2014/main" id="{DAED1D3B-D567-493C-8217-382AA8AF95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70598" y="4774609"/>
          <a:ext cx="262759" cy="262759"/>
        </a:xfrm>
        <a:prstGeom prst="rect">
          <a:avLst/>
        </a:prstGeom>
      </xdr:spPr>
    </xdr:pic>
    <xdr:clientData/>
  </xdr:twoCellAnchor>
  <xdr:twoCellAnchor editAs="oneCell">
    <xdr:from>
      <xdr:col>6</xdr:col>
      <xdr:colOff>333374</xdr:colOff>
      <xdr:row>17</xdr:row>
      <xdr:rowOff>56485</xdr:rowOff>
    </xdr:from>
    <xdr:to>
      <xdr:col>6</xdr:col>
      <xdr:colOff>552449</xdr:colOff>
      <xdr:row>19</xdr:row>
      <xdr:rowOff>25187</xdr:rowOff>
    </xdr:to>
    <xdr:pic>
      <xdr:nvPicPr>
        <xdr:cNvPr id="5" name="Graphic 4" descr="Checkmark with solid fill">
          <a:extLst>
            <a:ext uri="{FF2B5EF4-FFF2-40B4-BE49-F238E27FC236}">
              <a16:creationId xmlns:a16="http://schemas.microsoft.com/office/drawing/2014/main" id="{BB264590-E490-4FE6-94A5-5B6A201EBCA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62999" y="3294985"/>
          <a:ext cx="219075" cy="235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656217</xdr:colOff>
      <xdr:row>19</xdr:row>
      <xdr:rowOff>117546</xdr:rowOff>
    </xdr:from>
    <xdr:to>
      <xdr:col>10</xdr:col>
      <xdr:colOff>195242</xdr:colOff>
      <xdr:row>21</xdr:row>
      <xdr:rowOff>7526</xdr:rowOff>
    </xdr:to>
    <xdr:pic>
      <xdr:nvPicPr>
        <xdr:cNvPr id="2" name="Graphic 1" descr="Checkmark with solid fill">
          <a:extLst>
            <a:ext uri="{FF2B5EF4-FFF2-40B4-BE49-F238E27FC236}">
              <a16:creationId xmlns:a16="http://schemas.microsoft.com/office/drawing/2014/main" id="{C1F58F24-DEDD-4043-B8E7-9190C7D0AD6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25519" y="4008767"/>
          <a:ext cx="262759" cy="264881"/>
        </a:xfrm>
        <a:prstGeom prst="rect">
          <a:avLst/>
        </a:prstGeom>
      </xdr:spPr>
    </xdr:pic>
    <xdr:clientData/>
  </xdr:twoCellAnchor>
  <xdr:twoCellAnchor editAs="oneCell">
    <xdr:from>
      <xdr:col>1</xdr:col>
      <xdr:colOff>861237</xdr:colOff>
      <xdr:row>23</xdr:row>
      <xdr:rowOff>130248</xdr:rowOff>
    </xdr:from>
    <xdr:to>
      <xdr:col>2</xdr:col>
      <xdr:colOff>221513</xdr:colOff>
      <xdr:row>25</xdr:row>
      <xdr:rowOff>29536</xdr:rowOff>
    </xdr:to>
    <xdr:pic>
      <xdr:nvPicPr>
        <xdr:cNvPr id="4" name="Graphic 3" descr="Checkmark with solid fill">
          <a:extLst>
            <a:ext uri="{FF2B5EF4-FFF2-40B4-BE49-F238E27FC236}">
              <a16:creationId xmlns:a16="http://schemas.microsoft.com/office/drawing/2014/main" id="{B371CED7-C86C-4FF9-9D52-D211053A9C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48446" y="5143795"/>
          <a:ext cx="262759" cy="262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214215</xdr:colOff>
      <xdr:row>23</xdr:row>
      <xdr:rowOff>107674</xdr:rowOff>
    </xdr:from>
    <xdr:to>
      <xdr:col>8</xdr:col>
      <xdr:colOff>313675</xdr:colOff>
      <xdr:row>34</xdr:row>
      <xdr:rowOff>165652</xdr:rowOff>
    </xdr:to>
    <xdr:sp macro="" textlink="">
      <xdr:nvSpPr>
        <xdr:cNvPr id="3" name="TextBox 2">
          <a:extLst>
            <a:ext uri="{FF2B5EF4-FFF2-40B4-BE49-F238E27FC236}">
              <a16:creationId xmlns:a16="http://schemas.microsoft.com/office/drawing/2014/main" id="{67AA84CA-E8B1-F47B-31BC-4A097DC652C5}"/>
            </a:ext>
          </a:extLst>
        </xdr:cNvPr>
        <xdr:cNvSpPr txBox="1"/>
      </xdr:nvSpPr>
      <xdr:spPr>
        <a:xfrm>
          <a:off x="5498519" y="4663109"/>
          <a:ext cx="3702395" cy="21534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Important</a:t>
          </a:r>
          <a:r>
            <a:rPr lang="en-US" sz="1200" b="0"/>
            <a:t>! </a:t>
          </a:r>
        </a:p>
        <a:p>
          <a:pPr algn="ctr"/>
          <a:r>
            <a:rPr lang="en-US" sz="1200" b="0"/>
            <a:t>Compare these</a:t>
          </a:r>
          <a:r>
            <a:rPr lang="en-US" sz="1200" b="0" baseline="0"/>
            <a:t> disclosures</a:t>
          </a:r>
          <a:r>
            <a:rPr lang="en-US" sz="1200" b="0"/>
            <a:t> with the disclosures on the previous tab.</a:t>
          </a:r>
          <a:r>
            <a:rPr lang="en-US" sz="1200" b="0" baseline="0"/>
            <a:t> </a:t>
          </a:r>
          <a:r>
            <a:rPr lang="en-US" sz="1200" b="1" baseline="0"/>
            <a:t>In</a:t>
          </a:r>
          <a:r>
            <a:rPr lang="en-US" sz="1200" b="1"/>
            <a:t>corporating a temporary difference </a:t>
          </a:r>
          <a:r>
            <a:rPr lang="en-US" sz="1200" b="1" u="none"/>
            <a:t>did not</a:t>
          </a:r>
          <a:r>
            <a:rPr lang="en-US" sz="1200" b="1" u="none" baseline="0"/>
            <a:t> change </a:t>
          </a:r>
          <a:r>
            <a:rPr lang="en-US" sz="1200" b="0" baseline="0"/>
            <a:t>the </a:t>
          </a:r>
          <a:r>
            <a:rPr lang="en-US" sz="1200" b="1" baseline="0"/>
            <a:t>total</a:t>
          </a:r>
          <a:r>
            <a:rPr lang="en-US" sz="1200" b="0" baseline="0"/>
            <a:t> </a:t>
          </a:r>
          <a:r>
            <a:rPr lang="en-US" sz="1200" b="1" baseline="0"/>
            <a:t>provision</a:t>
          </a:r>
          <a:r>
            <a:rPr lang="en-US" sz="1200" b="0" baseline="0"/>
            <a:t> or the </a:t>
          </a:r>
          <a:r>
            <a:rPr lang="en-US" sz="1200" b="1" baseline="0"/>
            <a:t>effective tax rate</a:t>
          </a:r>
          <a:r>
            <a:rPr lang="en-US" sz="1200" b="0" baseline="0"/>
            <a:t>.  </a:t>
          </a:r>
        </a:p>
        <a:p>
          <a:pPr algn="ctr"/>
          <a:r>
            <a:rPr lang="en-US" sz="1200" b="0" baseline="0"/>
            <a:t>     Including this particular temporary difference reduced current expense and increased a deferred expense. Without the temporary difference (prior tab), current expense was higher and there was no deferred expense. The total is the same either way. Because the rate reconciliation only reflects the total provision, it is unaffected.</a:t>
          </a:r>
          <a:endParaRPr lang="en-US" sz="1200" b="0"/>
        </a:p>
      </xdr:txBody>
    </xdr:sp>
    <xdr:clientData/>
  </xdr:twoCellAnchor>
  <xdr:twoCellAnchor editAs="oneCell">
    <xdr:from>
      <xdr:col>1</xdr:col>
      <xdr:colOff>856868</xdr:colOff>
      <xdr:row>24</xdr:row>
      <xdr:rowOff>130060</xdr:rowOff>
    </xdr:from>
    <xdr:to>
      <xdr:col>2</xdr:col>
      <xdr:colOff>193936</xdr:colOff>
      <xdr:row>26</xdr:row>
      <xdr:rowOff>33210</xdr:rowOff>
    </xdr:to>
    <xdr:pic>
      <xdr:nvPicPr>
        <xdr:cNvPr id="5" name="Graphic 4" descr="Checkmark with solid fill">
          <a:extLst>
            <a:ext uri="{FF2B5EF4-FFF2-40B4-BE49-F238E27FC236}">
              <a16:creationId xmlns:a16="http://schemas.microsoft.com/office/drawing/2014/main" id="{B54DE94A-9BAC-4C4F-AD71-D8AEE2DB8BE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42832" y="5477831"/>
          <a:ext cx="262759" cy="262759"/>
        </a:xfrm>
        <a:prstGeom prst="rect">
          <a:avLst/>
        </a:prstGeom>
      </xdr:spPr>
    </xdr:pic>
    <xdr:clientData/>
  </xdr:twoCellAnchor>
  <xdr:twoCellAnchor>
    <xdr:from>
      <xdr:col>4</xdr:col>
      <xdr:colOff>542016</xdr:colOff>
      <xdr:row>22</xdr:row>
      <xdr:rowOff>137351</xdr:rowOff>
    </xdr:from>
    <xdr:to>
      <xdr:col>5</xdr:col>
      <xdr:colOff>318713</xdr:colOff>
      <xdr:row>24</xdr:row>
      <xdr:rowOff>187458</xdr:rowOff>
    </xdr:to>
    <xdr:sp macro="" textlink="">
      <xdr:nvSpPr>
        <xdr:cNvPr id="2" name="Explosion: 14 Points 1">
          <a:extLst>
            <a:ext uri="{FF2B5EF4-FFF2-40B4-BE49-F238E27FC236}">
              <a16:creationId xmlns:a16="http://schemas.microsoft.com/office/drawing/2014/main" id="{982F3693-2948-40AD-2DCE-0F59AB7FFDC6}"/>
            </a:ext>
          </a:extLst>
        </xdr:cNvPr>
        <xdr:cNvSpPr/>
      </xdr:nvSpPr>
      <xdr:spPr>
        <a:xfrm rot="772640">
          <a:off x="6389538" y="4502286"/>
          <a:ext cx="447588" cy="431107"/>
        </a:xfrm>
        <a:prstGeom prst="irregularSeal2">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656217</xdr:colOff>
      <xdr:row>20</xdr:row>
      <xdr:rowOff>117546</xdr:rowOff>
    </xdr:from>
    <xdr:to>
      <xdr:col>10</xdr:col>
      <xdr:colOff>181743</xdr:colOff>
      <xdr:row>22</xdr:row>
      <xdr:rowOff>5621</xdr:rowOff>
    </xdr:to>
    <xdr:pic>
      <xdr:nvPicPr>
        <xdr:cNvPr id="6" name="Graphic 5" descr="Checkmark with solid fill">
          <a:extLst>
            <a:ext uri="{FF2B5EF4-FFF2-40B4-BE49-F238E27FC236}">
              <a16:creationId xmlns:a16="http://schemas.microsoft.com/office/drawing/2014/main" id="{926242BC-4CB4-4EFD-BB98-DB5689BBB75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28817" y="3889446"/>
          <a:ext cx="230541" cy="276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2F8A-05C2-421E-BE0A-6DF46ABB9A1F}">
  <sheetPr>
    <pageSetUpPr fitToPage="1"/>
  </sheetPr>
  <dimension ref="A1:J50"/>
  <sheetViews>
    <sheetView tabSelected="1" zoomScale="115" zoomScaleNormal="115" workbookViewId="0">
      <selection sqref="A1:G1"/>
    </sheetView>
  </sheetViews>
  <sheetFormatPr defaultRowHeight="14.5" x14ac:dyDescent="0.35"/>
  <cols>
    <col min="1" max="1" width="59.1796875" customWidth="1"/>
    <col min="2" max="2" width="13" style="1" customWidth="1"/>
    <col min="3" max="3" width="6.54296875" style="1" customWidth="1"/>
    <col min="4" max="7" width="16.1796875" customWidth="1"/>
  </cols>
  <sheetData>
    <row r="1" spans="1:7" ht="29.15" customHeight="1" x14ac:dyDescent="0.35">
      <c r="A1" s="199" t="s">
        <v>90</v>
      </c>
      <c r="B1" s="199"/>
      <c r="C1" s="199"/>
      <c r="D1" s="199"/>
      <c r="E1" s="199"/>
      <c r="F1" s="199"/>
      <c r="G1" s="199"/>
    </row>
    <row r="2" spans="1:7" x14ac:dyDescent="0.35">
      <c r="A2" s="16"/>
      <c r="B2" s="16"/>
      <c r="C2" s="16"/>
      <c r="D2" s="16"/>
      <c r="E2" s="16"/>
      <c r="F2" s="16"/>
    </row>
    <row r="3" spans="1:7" ht="14.5" customHeight="1" x14ac:dyDescent="0.35">
      <c r="A3" s="34" t="s">
        <v>69</v>
      </c>
      <c r="B3" s="34"/>
      <c r="D3" s="205" t="s">
        <v>36</v>
      </c>
      <c r="E3" s="206"/>
      <c r="F3" s="201" t="s">
        <v>37</v>
      </c>
      <c r="G3" s="202"/>
    </row>
    <row r="4" spans="1:7" ht="14.5" customHeight="1" x14ac:dyDescent="0.35">
      <c r="B4" s="34"/>
      <c r="D4" s="158" t="s">
        <v>25</v>
      </c>
      <c r="E4" s="157" t="s">
        <v>0</v>
      </c>
      <c r="F4" s="158" t="s">
        <v>25</v>
      </c>
      <c r="G4" s="157" t="s">
        <v>0</v>
      </c>
    </row>
    <row r="5" spans="1:7" ht="14.5" customHeight="1" x14ac:dyDescent="0.35">
      <c r="A5" t="s">
        <v>70</v>
      </c>
      <c r="B5" s="17">
        <v>100000</v>
      </c>
      <c r="D5" s="117"/>
      <c r="E5" s="118"/>
      <c r="F5" s="120"/>
      <c r="G5" s="122"/>
    </row>
    <row r="6" spans="1:7" x14ac:dyDescent="0.35">
      <c r="A6" t="s">
        <v>27</v>
      </c>
      <c r="B6" s="3">
        <v>0</v>
      </c>
      <c r="D6" s="117"/>
      <c r="E6" s="118"/>
      <c r="F6" s="120"/>
      <c r="G6" s="122"/>
    </row>
    <row r="7" spans="1:7" x14ac:dyDescent="0.35">
      <c r="A7" t="s">
        <v>52</v>
      </c>
      <c r="B7" s="17">
        <f>B5+B6</f>
        <v>100000</v>
      </c>
      <c r="D7" s="108"/>
      <c r="E7" s="15">
        <f>B7*B13</f>
        <v>6000</v>
      </c>
      <c r="F7" s="120"/>
      <c r="G7" s="122"/>
    </row>
    <row r="8" spans="1:7" x14ac:dyDescent="0.35">
      <c r="A8" t="s">
        <v>23</v>
      </c>
      <c r="B8" s="33">
        <f>-B7*B13</f>
        <v>-6000</v>
      </c>
      <c r="D8" s="119"/>
      <c r="E8" s="84"/>
      <c r="F8" s="120"/>
      <c r="G8" s="122"/>
    </row>
    <row r="9" spans="1:7" ht="15" thickBot="1" x14ac:dyDescent="0.4">
      <c r="A9" t="s">
        <v>24</v>
      </c>
      <c r="B9" s="63">
        <f>SUM(B7:B8)</f>
        <v>94000</v>
      </c>
      <c r="D9" s="113">
        <f>B9*B12</f>
        <v>19740</v>
      </c>
      <c r="E9" s="85"/>
      <c r="F9" s="123"/>
      <c r="G9" s="124"/>
    </row>
    <row r="10" spans="1:7" ht="15" customHeight="1" thickTop="1" x14ac:dyDescent="0.35">
      <c r="D10" s="203" t="s">
        <v>55</v>
      </c>
      <c r="E10" s="203"/>
      <c r="F10" s="203"/>
      <c r="G10" s="203"/>
    </row>
    <row r="11" spans="1:7" x14ac:dyDescent="0.35">
      <c r="A11" s="27" t="s">
        <v>35</v>
      </c>
      <c r="B11" s="15"/>
      <c r="D11" s="203"/>
      <c r="E11" s="203"/>
      <c r="F11" s="203"/>
      <c r="G11" s="203"/>
    </row>
    <row r="12" spans="1:7" x14ac:dyDescent="0.35">
      <c r="A12" s="4" t="s">
        <v>56</v>
      </c>
      <c r="B12" s="35">
        <v>0.21</v>
      </c>
    </row>
    <row r="13" spans="1:7" x14ac:dyDescent="0.35">
      <c r="A13" s="4" t="s">
        <v>57</v>
      </c>
      <c r="B13" s="2">
        <v>0.06</v>
      </c>
    </row>
    <row r="14" spans="1:7" x14ac:dyDescent="0.35">
      <c r="A14" t="s">
        <v>29</v>
      </c>
      <c r="B14" s="20">
        <f>B12*B13</f>
        <v>1.2599999999999998E-2</v>
      </c>
      <c r="C14" t="s">
        <v>28</v>
      </c>
    </row>
    <row r="15" spans="1:7" x14ac:dyDescent="0.35">
      <c r="A15" t="s">
        <v>32</v>
      </c>
      <c r="B15" s="20">
        <f>B12-B14</f>
        <v>0.19739999999999999</v>
      </c>
      <c r="C15" t="s">
        <v>31</v>
      </c>
      <c r="E15" s="198" t="s">
        <v>95</v>
      </c>
    </row>
    <row r="16" spans="1:7" ht="14.5" customHeight="1" x14ac:dyDescent="0.35">
      <c r="A16" t="s">
        <v>100</v>
      </c>
      <c r="B16" s="20">
        <f>B13+B15</f>
        <v>0.25739999999999996</v>
      </c>
      <c r="C16" s="4" t="s">
        <v>30</v>
      </c>
      <c r="E16" s="200" t="s">
        <v>68</v>
      </c>
      <c r="F16" s="200"/>
      <c r="G16" s="125">
        <f>B7</f>
        <v>100000</v>
      </c>
    </row>
    <row r="17" spans="1:7" x14ac:dyDescent="0.35">
      <c r="B17" s="20"/>
      <c r="C17" s="4"/>
      <c r="E17" s="126" t="s">
        <v>66</v>
      </c>
      <c r="F17" s="127"/>
      <c r="G17" s="128">
        <f>B16</f>
        <v>0.25739999999999996</v>
      </c>
    </row>
    <row r="18" spans="1:7" ht="14.25" customHeight="1" x14ac:dyDescent="0.35">
      <c r="A18" s="36" t="s">
        <v>38</v>
      </c>
      <c r="B18" s="20"/>
      <c r="C18" s="4"/>
      <c r="E18" s="127" t="s">
        <v>67</v>
      </c>
      <c r="F18" s="127"/>
      <c r="G18" s="125">
        <f>G16*G17</f>
        <v>25739.999999999996</v>
      </c>
    </row>
    <row r="19" spans="1:7" ht="7.25" customHeight="1" x14ac:dyDescent="0.35"/>
    <row r="20" spans="1:7" x14ac:dyDescent="0.35">
      <c r="A20" s="41" t="s">
        <v>6</v>
      </c>
      <c r="B20" s="42"/>
    </row>
    <row r="21" spans="1:7" x14ac:dyDescent="0.35">
      <c r="A21" s="43" t="s">
        <v>7</v>
      </c>
      <c r="B21" s="42"/>
      <c r="C21" s="30"/>
      <c r="D21" s="30"/>
      <c r="E21" s="30"/>
      <c r="F21" s="30"/>
      <c r="G21" s="30"/>
    </row>
    <row r="22" spans="1:7" ht="14.5" customHeight="1" x14ac:dyDescent="0.35">
      <c r="A22" s="43" t="s">
        <v>3</v>
      </c>
      <c r="B22" s="44">
        <f>D9</f>
        <v>19740</v>
      </c>
      <c r="C22" s="30"/>
      <c r="D22" s="30"/>
      <c r="E22" s="30"/>
      <c r="F22" s="30"/>
      <c r="G22" s="30"/>
    </row>
    <row r="23" spans="1:7" x14ac:dyDescent="0.35">
      <c r="A23" s="43" t="s">
        <v>11</v>
      </c>
      <c r="B23" s="45">
        <f>E7</f>
        <v>6000</v>
      </c>
      <c r="C23" s="30"/>
      <c r="D23" s="30"/>
      <c r="E23" s="30"/>
      <c r="F23" s="30"/>
      <c r="G23" s="30"/>
    </row>
    <row r="24" spans="1:7" x14ac:dyDescent="0.35">
      <c r="A24" s="43" t="s">
        <v>4</v>
      </c>
      <c r="B24" s="46">
        <v>0</v>
      </c>
      <c r="C24" s="30"/>
      <c r="D24" s="30"/>
      <c r="E24" s="30"/>
      <c r="F24" s="30"/>
      <c r="G24" s="30"/>
    </row>
    <row r="25" spans="1:7" x14ac:dyDescent="0.35">
      <c r="A25" s="43" t="s">
        <v>8</v>
      </c>
      <c r="B25" s="44">
        <f>SUM(B22:B24)</f>
        <v>25740</v>
      </c>
      <c r="C25" s="30"/>
      <c r="D25" s="30"/>
      <c r="E25" s="30"/>
      <c r="F25" s="30"/>
      <c r="G25" s="30"/>
    </row>
    <row r="26" spans="1:7" x14ac:dyDescent="0.35">
      <c r="A26" s="43" t="s">
        <v>26</v>
      </c>
      <c r="B26" s="42"/>
    </row>
    <row r="27" spans="1:7" x14ac:dyDescent="0.35">
      <c r="A27" s="43" t="s">
        <v>3</v>
      </c>
      <c r="B27" s="44">
        <v>0</v>
      </c>
    </row>
    <row r="28" spans="1:7" x14ac:dyDescent="0.35">
      <c r="A28" s="43" t="s">
        <v>11</v>
      </c>
      <c r="B28" s="45">
        <v>0</v>
      </c>
    </row>
    <row r="29" spans="1:7" x14ac:dyDescent="0.35">
      <c r="A29" s="43" t="s">
        <v>4</v>
      </c>
      <c r="B29" s="46">
        <v>0</v>
      </c>
    </row>
    <row r="30" spans="1:7" x14ac:dyDescent="0.35">
      <c r="A30" s="43" t="s">
        <v>9</v>
      </c>
      <c r="B30" s="44">
        <f>SUM(B27:B29)</f>
        <v>0</v>
      </c>
    </row>
    <row r="31" spans="1:7" x14ac:dyDescent="0.35">
      <c r="A31" s="43" t="s">
        <v>10</v>
      </c>
      <c r="B31" s="45"/>
    </row>
    <row r="32" spans="1:7" x14ac:dyDescent="0.35">
      <c r="A32" s="43" t="s">
        <v>3</v>
      </c>
      <c r="B32" s="44">
        <f>B22+B27</f>
        <v>19740</v>
      </c>
    </row>
    <row r="33" spans="1:10" x14ac:dyDescent="0.35">
      <c r="A33" s="43" t="s">
        <v>11</v>
      </c>
      <c r="B33" s="45">
        <f>B23+B28</f>
        <v>6000</v>
      </c>
    </row>
    <row r="34" spans="1:10" x14ac:dyDescent="0.35">
      <c r="A34" s="43" t="s">
        <v>4</v>
      </c>
      <c r="B34" s="46">
        <f>B24+B29</f>
        <v>0</v>
      </c>
    </row>
    <row r="35" spans="1:10" ht="15" thickBot="1" x14ac:dyDescent="0.4">
      <c r="A35" s="43" t="s">
        <v>12</v>
      </c>
      <c r="B35" s="54">
        <f>SUM(B32:B34)</f>
        <v>25740</v>
      </c>
    </row>
    <row r="36" spans="1:10" ht="15" thickTop="1" x14ac:dyDescent="0.35">
      <c r="B36"/>
    </row>
    <row r="37" spans="1:10" x14ac:dyDescent="0.35">
      <c r="B37"/>
    </row>
    <row r="38" spans="1:10" x14ac:dyDescent="0.35">
      <c r="B38"/>
    </row>
    <row r="39" spans="1:10" x14ac:dyDescent="0.35">
      <c r="B39"/>
    </row>
    <row r="40" spans="1:10" ht="14.5" customHeight="1" x14ac:dyDescent="0.35">
      <c r="A40" s="47" t="s">
        <v>13</v>
      </c>
      <c r="B40" s="46" t="s">
        <v>1</v>
      </c>
      <c r="C40" s="53" t="s">
        <v>2</v>
      </c>
      <c r="D40" s="30"/>
      <c r="E40" s="30"/>
      <c r="F40" s="30"/>
      <c r="G40" s="30"/>
    </row>
    <row r="41" spans="1:10" ht="14.5" customHeight="1" x14ac:dyDescent="0.35">
      <c r="A41" s="48" t="s">
        <v>14</v>
      </c>
      <c r="B41" s="44">
        <f>B5*B12</f>
        <v>21000</v>
      </c>
      <c r="C41" s="49">
        <v>21</v>
      </c>
      <c r="D41" s="30"/>
      <c r="E41" s="30"/>
      <c r="F41" s="30"/>
      <c r="G41" s="30"/>
    </row>
    <row r="42" spans="1:10" ht="15.65" customHeight="1" x14ac:dyDescent="0.35">
      <c r="A42" s="50" t="s">
        <v>15</v>
      </c>
      <c r="B42" s="45">
        <f>(B5*B13)*(100%-B12)</f>
        <v>4740</v>
      </c>
      <c r="C42" s="51">
        <f>B42/B5*100</f>
        <v>4.74</v>
      </c>
      <c r="D42" s="204" t="s">
        <v>80</v>
      </c>
      <c r="E42" s="204"/>
      <c r="F42" s="204"/>
      <c r="G42" s="204"/>
      <c r="H42" s="32"/>
      <c r="I42" s="32"/>
      <c r="J42" s="32"/>
    </row>
    <row r="43" spans="1:10" x14ac:dyDescent="0.35">
      <c r="A43" s="50" t="s">
        <v>16</v>
      </c>
      <c r="B43" s="42" t="s">
        <v>5</v>
      </c>
      <c r="C43" s="42" t="s">
        <v>5</v>
      </c>
      <c r="D43" s="204"/>
      <c r="E43" s="204"/>
      <c r="F43" s="204"/>
      <c r="G43" s="204"/>
      <c r="H43" s="32"/>
      <c r="I43" s="32"/>
      <c r="J43" s="32"/>
    </row>
    <row r="44" spans="1:10" ht="15" customHeight="1" x14ac:dyDescent="0.35">
      <c r="A44" s="50" t="s">
        <v>17</v>
      </c>
      <c r="B44" s="42" t="s">
        <v>5</v>
      </c>
      <c r="C44" s="42" t="s">
        <v>5</v>
      </c>
      <c r="D44" s="32"/>
      <c r="E44" s="32"/>
      <c r="F44" s="32"/>
      <c r="G44" s="32"/>
      <c r="H44" s="32"/>
      <c r="I44" s="32"/>
      <c r="J44" s="32"/>
    </row>
    <row r="45" spans="1:10" x14ac:dyDescent="0.35">
      <c r="A45" s="50" t="s">
        <v>18</v>
      </c>
      <c r="B45" s="42" t="s">
        <v>5</v>
      </c>
      <c r="C45" s="42" t="s">
        <v>5</v>
      </c>
      <c r="D45" s="32"/>
      <c r="E45" s="32"/>
      <c r="F45" s="32"/>
      <c r="G45" s="32"/>
      <c r="H45" s="32"/>
      <c r="I45" s="32"/>
      <c r="J45" s="32"/>
    </row>
    <row r="46" spans="1:10" x14ac:dyDescent="0.35">
      <c r="A46" s="50" t="s">
        <v>19</v>
      </c>
      <c r="B46" s="52" t="s">
        <v>5</v>
      </c>
      <c r="C46" s="52" t="s">
        <v>5</v>
      </c>
      <c r="D46" s="32"/>
      <c r="E46" s="32"/>
      <c r="F46" s="32"/>
      <c r="G46" s="32"/>
    </row>
    <row r="47" spans="1:10" x14ac:dyDescent="0.35">
      <c r="A47" s="50" t="s">
        <v>20</v>
      </c>
      <c r="B47" s="52" t="s">
        <v>5</v>
      </c>
      <c r="C47" s="52" t="s">
        <v>5</v>
      </c>
      <c r="D47" s="32"/>
      <c r="E47" s="32"/>
      <c r="F47" s="32"/>
      <c r="G47" s="32"/>
    </row>
    <row r="48" spans="1:10" x14ac:dyDescent="0.35">
      <c r="A48" s="50" t="s">
        <v>21</v>
      </c>
      <c r="B48" s="29" t="s">
        <v>5</v>
      </c>
      <c r="C48" s="29" t="s">
        <v>5</v>
      </c>
      <c r="D48" s="32"/>
      <c r="E48" s="32"/>
      <c r="F48" s="32"/>
    </row>
    <row r="49" spans="1:3" ht="15" thickBot="1" x14ac:dyDescent="0.4">
      <c r="A49" s="48" t="s">
        <v>10</v>
      </c>
      <c r="B49" s="54">
        <f>SUM(B41:B48)</f>
        <v>25740</v>
      </c>
      <c r="C49" s="55">
        <f>B49/B5*100</f>
        <v>25.740000000000002</v>
      </c>
    </row>
    <row r="50" spans="1:3" ht="15" thickTop="1" x14ac:dyDescent="0.35"/>
  </sheetData>
  <mergeCells count="6">
    <mergeCell ref="A1:G1"/>
    <mergeCell ref="E16:F16"/>
    <mergeCell ref="F3:G3"/>
    <mergeCell ref="D10:G11"/>
    <mergeCell ref="D42:G43"/>
    <mergeCell ref="D3:E3"/>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FF25-5F68-4E01-B897-65C86D8DBB6D}">
  <sheetPr>
    <pageSetUpPr fitToPage="1"/>
  </sheetPr>
  <dimension ref="A1:J48"/>
  <sheetViews>
    <sheetView zoomScale="115" zoomScaleNormal="115" workbookViewId="0">
      <selection sqref="A1:G1"/>
    </sheetView>
  </sheetViews>
  <sheetFormatPr defaultRowHeight="14.5" x14ac:dyDescent="0.35"/>
  <cols>
    <col min="1" max="1" width="59.1796875" customWidth="1"/>
    <col min="2" max="2" width="13" style="1" customWidth="1"/>
    <col min="3" max="3" width="7" style="1" customWidth="1"/>
    <col min="4" max="4" width="16.1796875" style="1" customWidth="1"/>
    <col min="5" max="5" width="17.1796875" style="1" customWidth="1"/>
    <col min="6" max="7" width="16.1796875" customWidth="1"/>
  </cols>
  <sheetData>
    <row r="1" spans="1:7" x14ac:dyDescent="0.35">
      <c r="A1" s="199" t="s">
        <v>74</v>
      </c>
      <c r="B1" s="199"/>
      <c r="C1" s="199"/>
      <c r="D1" s="199"/>
      <c r="E1" s="199"/>
      <c r="F1" s="199"/>
      <c r="G1" s="199"/>
    </row>
    <row r="2" spans="1:7" x14ac:dyDescent="0.35">
      <c r="A2" s="16"/>
      <c r="B2" s="16"/>
      <c r="C2" s="16"/>
      <c r="D2" s="16"/>
      <c r="E2" s="16"/>
      <c r="F2" s="16"/>
      <c r="G2" s="16"/>
    </row>
    <row r="3" spans="1:7" ht="14.5" customHeight="1" x14ac:dyDescent="0.35">
      <c r="A3" s="34" t="s">
        <v>69</v>
      </c>
      <c r="B3" s="34"/>
      <c r="D3" s="205" t="s">
        <v>36</v>
      </c>
      <c r="E3" s="206"/>
      <c r="F3" s="201" t="s">
        <v>37</v>
      </c>
      <c r="G3" s="202"/>
    </row>
    <row r="4" spans="1:7" x14ac:dyDescent="0.35">
      <c r="B4" s="34"/>
      <c r="D4" s="158" t="s">
        <v>25</v>
      </c>
      <c r="E4" s="157" t="s">
        <v>0</v>
      </c>
      <c r="F4" s="158" t="s">
        <v>25</v>
      </c>
      <c r="G4" s="157" t="s">
        <v>0</v>
      </c>
    </row>
    <row r="5" spans="1:7" x14ac:dyDescent="0.35">
      <c r="A5" t="s">
        <v>70</v>
      </c>
      <c r="B5" s="17">
        <v>100000</v>
      </c>
      <c r="C5" s="15"/>
      <c r="D5" s="108"/>
      <c r="E5" s="15"/>
      <c r="F5" s="115"/>
      <c r="G5" s="109"/>
    </row>
    <row r="6" spans="1:7" x14ac:dyDescent="0.35">
      <c r="A6" t="s">
        <v>22</v>
      </c>
      <c r="B6" s="3">
        <v>1200</v>
      </c>
      <c r="C6" s="87" t="s">
        <v>53</v>
      </c>
      <c r="D6" s="108"/>
      <c r="E6" s="15"/>
      <c r="F6" s="115"/>
      <c r="G6" s="109"/>
    </row>
    <row r="7" spans="1:7" x14ac:dyDescent="0.35">
      <c r="A7" t="s">
        <v>52</v>
      </c>
      <c r="B7" s="17">
        <f>B5+B6</f>
        <v>101200</v>
      </c>
      <c r="C7" s="15"/>
      <c r="D7" s="108"/>
      <c r="E7" s="15">
        <f>B7*B13</f>
        <v>6072</v>
      </c>
      <c r="F7" s="115"/>
      <c r="G7" s="109"/>
    </row>
    <row r="8" spans="1:7" x14ac:dyDescent="0.35">
      <c r="A8" t="s">
        <v>23</v>
      </c>
      <c r="B8" s="13">
        <f>-B7*B13</f>
        <v>-6072</v>
      </c>
      <c r="C8" s="37"/>
      <c r="D8" s="193"/>
      <c r="E8" s="194"/>
      <c r="F8" s="115"/>
      <c r="G8" s="109"/>
    </row>
    <row r="9" spans="1:7" ht="15" thickBot="1" x14ac:dyDescent="0.4">
      <c r="A9" t="s">
        <v>24</v>
      </c>
      <c r="B9" s="63">
        <f>SUM(B7:B8)</f>
        <v>95128</v>
      </c>
      <c r="C9" s="15"/>
      <c r="D9" s="113">
        <f>B9*B12</f>
        <v>19976.88</v>
      </c>
      <c r="E9" s="3"/>
      <c r="F9" s="116"/>
      <c r="G9" s="195"/>
    </row>
    <row r="10" spans="1:7" ht="15" thickTop="1" x14ac:dyDescent="0.35">
      <c r="D10" s="15"/>
      <c r="E10" s="15"/>
      <c r="F10" s="15"/>
      <c r="G10" s="15"/>
    </row>
    <row r="11" spans="1:7" x14ac:dyDescent="0.35">
      <c r="A11" s="27" t="s">
        <v>35</v>
      </c>
      <c r="B11" s="15"/>
      <c r="C11" s="15"/>
      <c r="E11"/>
    </row>
    <row r="12" spans="1:7" x14ac:dyDescent="0.35">
      <c r="A12" s="4" t="s">
        <v>56</v>
      </c>
      <c r="B12" s="19">
        <v>0.21</v>
      </c>
      <c r="C12" s="19"/>
      <c r="E12"/>
    </row>
    <row r="13" spans="1:7" x14ac:dyDescent="0.35">
      <c r="A13" s="4" t="s">
        <v>57</v>
      </c>
      <c r="B13" s="2">
        <v>0.06</v>
      </c>
      <c r="C13" s="2"/>
      <c r="E13"/>
    </row>
    <row r="14" spans="1:7" x14ac:dyDescent="0.35">
      <c r="A14" t="s">
        <v>29</v>
      </c>
      <c r="B14" s="20">
        <f>0.21*B13</f>
        <v>1.2599999999999998E-2</v>
      </c>
      <c r="C14" t="s">
        <v>28</v>
      </c>
      <c r="E14"/>
    </row>
    <row r="15" spans="1:7" x14ac:dyDescent="0.35">
      <c r="A15" t="s">
        <v>32</v>
      </c>
      <c r="B15" s="20">
        <f>B12-B14</f>
        <v>0.19739999999999999</v>
      </c>
      <c r="C15" t="s">
        <v>31</v>
      </c>
      <c r="E15" s="198" t="s">
        <v>95</v>
      </c>
    </row>
    <row r="16" spans="1:7" ht="14.5" customHeight="1" x14ac:dyDescent="0.35">
      <c r="A16" t="s">
        <v>100</v>
      </c>
      <c r="B16" s="20">
        <f>B13+B15</f>
        <v>0.25739999999999996</v>
      </c>
      <c r="C16" s="4" t="s">
        <v>30</v>
      </c>
      <c r="E16" s="200" t="s">
        <v>68</v>
      </c>
      <c r="F16" s="200"/>
      <c r="G16" s="125">
        <f>B7</f>
        <v>101200</v>
      </c>
    </row>
    <row r="17" spans="1:7" x14ac:dyDescent="0.35">
      <c r="B17" s="20"/>
      <c r="C17" s="4"/>
      <c r="D17"/>
      <c r="E17" s="126" t="s">
        <v>66</v>
      </c>
      <c r="F17" s="127"/>
      <c r="G17" s="129">
        <f>B16</f>
        <v>0.25739999999999996</v>
      </c>
    </row>
    <row r="18" spans="1:7" ht="14.25" customHeight="1" x14ac:dyDescent="0.35">
      <c r="A18" s="36" t="s">
        <v>38</v>
      </c>
      <c r="D18"/>
      <c r="E18" s="127" t="s">
        <v>67</v>
      </c>
      <c r="F18" s="127"/>
      <c r="G18" s="125">
        <f>G16*G17</f>
        <v>26048.879999999997</v>
      </c>
    </row>
    <row r="19" spans="1:7" ht="6.65" customHeight="1" x14ac:dyDescent="0.35">
      <c r="B19" s="20"/>
      <c r="C19" s="20"/>
      <c r="D19" s="4"/>
      <c r="E19"/>
    </row>
    <row r="20" spans="1:7" x14ac:dyDescent="0.35">
      <c r="A20" s="41" t="s">
        <v>6</v>
      </c>
      <c r="B20" s="42"/>
    </row>
    <row r="21" spans="1:7" x14ac:dyDescent="0.35">
      <c r="A21" s="43" t="s">
        <v>7</v>
      </c>
      <c r="B21" s="42"/>
    </row>
    <row r="22" spans="1:7" x14ac:dyDescent="0.35">
      <c r="A22" s="43" t="s">
        <v>3</v>
      </c>
      <c r="B22" s="44">
        <f>D9</f>
        <v>19976.88</v>
      </c>
      <c r="C22" s="17"/>
      <c r="D22" s="17"/>
      <c r="E22" s="17"/>
    </row>
    <row r="23" spans="1:7" x14ac:dyDescent="0.35">
      <c r="A23" s="43" t="s">
        <v>11</v>
      </c>
      <c r="B23" s="45">
        <f>E7</f>
        <v>6072</v>
      </c>
      <c r="C23" s="15"/>
      <c r="D23" s="15"/>
      <c r="E23" s="15"/>
    </row>
    <row r="24" spans="1:7" x14ac:dyDescent="0.35">
      <c r="A24" s="43" t="s">
        <v>4</v>
      </c>
      <c r="B24" s="46">
        <v>0</v>
      </c>
    </row>
    <row r="25" spans="1:7" x14ac:dyDescent="0.35">
      <c r="A25" s="43" t="s">
        <v>8</v>
      </c>
      <c r="B25" s="44">
        <f>SUM(B22:B24)</f>
        <v>26048.880000000001</v>
      </c>
      <c r="C25" s="17"/>
      <c r="D25" s="17"/>
      <c r="E25" s="17"/>
    </row>
    <row r="26" spans="1:7" x14ac:dyDescent="0.35">
      <c r="A26" s="43" t="s">
        <v>26</v>
      </c>
      <c r="B26" s="42"/>
    </row>
    <row r="27" spans="1:7" x14ac:dyDescent="0.35">
      <c r="A27" s="43" t="s">
        <v>3</v>
      </c>
      <c r="B27" s="188">
        <v>0</v>
      </c>
      <c r="C27" s="25"/>
    </row>
    <row r="28" spans="1:7" x14ac:dyDescent="0.35">
      <c r="A28" s="43" t="s">
        <v>11</v>
      </c>
      <c r="B28" s="45">
        <v>0</v>
      </c>
      <c r="C28" s="15"/>
    </row>
    <row r="29" spans="1:7" x14ac:dyDescent="0.35">
      <c r="A29" s="43" t="s">
        <v>4</v>
      </c>
      <c r="B29" s="46">
        <v>0</v>
      </c>
    </row>
    <row r="30" spans="1:7" x14ac:dyDescent="0.35">
      <c r="A30" s="43" t="s">
        <v>9</v>
      </c>
      <c r="B30" s="188">
        <f>SUM(B27:B29)</f>
        <v>0</v>
      </c>
      <c r="C30" s="25"/>
    </row>
    <row r="31" spans="1:7" x14ac:dyDescent="0.35">
      <c r="A31" s="43" t="s">
        <v>10</v>
      </c>
      <c r="B31" s="45"/>
      <c r="C31" s="15"/>
      <c r="D31" s="15"/>
      <c r="E31" s="15"/>
    </row>
    <row r="32" spans="1:7" x14ac:dyDescent="0.35">
      <c r="A32" s="43" t="s">
        <v>3</v>
      </c>
      <c r="B32" s="44">
        <f>B22+B27</f>
        <v>19976.88</v>
      </c>
      <c r="C32" s="17"/>
      <c r="D32" s="17"/>
      <c r="E32" s="17"/>
    </row>
    <row r="33" spans="1:10" x14ac:dyDescent="0.35">
      <c r="A33" s="43" t="s">
        <v>11</v>
      </c>
      <c r="B33" s="45">
        <f>B23+B28</f>
        <v>6072</v>
      </c>
      <c r="C33" s="15"/>
      <c r="D33" s="15"/>
      <c r="E33" s="15"/>
    </row>
    <row r="34" spans="1:10" x14ac:dyDescent="0.35">
      <c r="A34" s="43" t="s">
        <v>4</v>
      </c>
      <c r="B34" s="46">
        <f>B24+B29</f>
        <v>0</v>
      </c>
    </row>
    <row r="35" spans="1:10" ht="15" thickBot="1" x14ac:dyDescent="0.4">
      <c r="A35" s="43" t="s">
        <v>12</v>
      </c>
      <c r="B35" s="54">
        <f>SUM(B32:B34)</f>
        <v>26048.880000000001</v>
      </c>
      <c r="C35" s="17"/>
      <c r="D35" s="17"/>
      <c r="E35" s="17"/>
    </row>
    <row r="36" spans="1:10" ht="15" thickTop="1" x14ac:dyDescent="0.35"/>
    <row r="37" spans="1:10" x14ac:dyDescent="0.35">
      <c r="A37" s="47" t="s">
        <v>13</v>
      </c>
      <c r="B37" s="53" t="s">
        <v>1</v>
      </c>
      <c r="C37" s="53" t="s">
        <v>2</v>
      </c>
    </row>
    <row r="38" spans="1:10" x14ac:dyDescent="0.35">
      <c r="A38" s="48" t="s">
        <v>14</v>
      </c>
      <c r="B38" s="44">
        <f>B5*B12</f>
        <v>21000</v>
      </c>
      <c r="C38" s="49">
        <v>21</v>
      </c>
    </row>
    <row r="39" spans="1:10" ht="15.65" customHeight="1" x14ac:dyDescent="0.35">
      <c r="A39" s="50" t="s">
        <v>15</v>
      </c>
      <c r="B39" s="45">
        <f>(B5*B13+B6*B13)*(100%-B12)</f>
        <v>4796.88</v>
      </c>
      <c r="C39" s="51">
        <f>B39/B5*100</f>
        <v>4.7968799999999998</v>
      </c>
      <c r="D39" s="204" t="s">
        <v>77</v>
      </c>
      <c r="E39" s="204"/>
      <c r="F39" s="204"/>
      <c r="G39" s="204"/>
      <c r="H39" s="32"/>
      <c r="I39" s="32"/>
      <c r="J39" s="32"/>
    </row>
    <row r="40" spans="1:10" x14ac:dyDescent="0.35">
      <c r="A40" s="50" t="s">
        <v>16</v>
      </c>
      <c r="B40" s="42" t="s">
        <v>5</v>
      </c>
      <c r="C40" s="189" t="s">
        <v>5</v>
      </c>
      <c r="D40" s="204"/>
      <c r="E40" s="204"/>
      <c r="F40" s="204"/>
      <c r="G40" s="204"/>
      <c r="H40" s="32"/>
      <c r="I40" s="32"/>
      <c r="J40" s="32"/>
    </row>
    <row r="41" spans="1:10" ht="15" customHeight="1" x14ac:dyDescent="0.35">
      <c r="A41" s="50" t="s">
        <v>17</v>
      </c>
      <c r="B41" s="42" t="s">
        <v>5</v>
      </c>
      <c r="C41" s="189" t="s">
        <v>5</v>
      </c>
      <c r="D41" s="204"/>
      <c r="E41" s="204"/>
      <c r="F41" s="204"/>
      <c r="G41" s="204"/>
      <c r="H41" s="32"/>
      <c r="I41" s="32"/>
      <c r="J41" s="32"/>
    </row>
    <row r="42" spans="1:10" x14ac:dyDescent="0.35">
      <c r="A42" s="50" t="s">
        <v>18</v>
      </c>
      <c r="B42" s="42" t="s">
        <v>5</v>
      </c>
      <c r="C42" s="189" t="s">
        <v>5</v>
      </c>
      <c r="D42" s="204"/>
      <c r="E42" s="204"/>
      <c r="F42" s="204"/>
      <c r="G42" s="204"/>
      <c r="H42" s="32"/>
      <c r="I42" s="32"/>
      <c r="J42" s="32"/>
    </row>
    <row r="43" spans="1:10" x14ac:dyDescent="0.35">
      <c r="A43" s="50" t="s">
        <v>19</v>
      </c>
      <c r="B43" s="52" t="s">
        <v>5</v>
      </c>
      <c r="C43" s="189" t="s">
        <v>5</v>
      </c>
      <c r="D43" s="32"/>
      <c r="E43" s="32"/>
      <c r="F43" s="32"/>
      <c r="G43" s="32"/>
    </row>
    <row r="44" spans="1:10" x14ac:dyDescent="0.35">
      <c r="A44" s="50" t="s">
        <v>20</v>
      </c>
      <c r="B44" s="52" t="s">
        <v>5</v>
      </c>
      <c r="C44" s="189" t="s">
        <v>5</v>
      </c>
    </row>
    <row r="45" spans="1:10" ht="14.5" customHeight="1" x14ac:dyDescent="0.35">
      <c r="A45" s="50" t="s">
        <v>21</v>
      </c>
      <c r="B45" s="29">
        <f>B6*B12</f>
        <v>252</v>
      </c>
      <c r="C45" s="190">
        <f>B45/B5*100</f>
        <v>0.252</v>
      </c>
      <c r="D45" t="s">
        <v>91</v>
      </c>
      <c r="E45"/>
      <c r="H45" s="30"/>
      <c r="I45" s="30"/>
      <c r="J45" s="30"/>
    </row>
    <row r="46" spans="1:10" ht="15" thickBot="1" x14ac:dyDescent="0.4">
      <c r="A46" s="48" t="s">
        <v>10</v>
      </c>
      <c r="B46" s="54">
        <f>SUM(B38:B45)</f>
        <v>26048.880000000001</v>
      </c>
      <c r="C46" s="55">
        <f>B46/B5*100</f>
        <v>26.04888</v>
      </c>
      <c r="D46" s="30"/>
      <c r="E46" s="30"/>
      <c r="F46" s="30"/>
      <c r="G46" s="30"/>
      <c r="H46" s="30"/>
      <c r="I46" s="30"/>
      <c r="J46" s="30"/>
    </row>
    <row r="47" spans="1:10" ht="15" thickTop="1" x14ac:dyDescent="0.35">
      <c r="D47" s="30"/>
      <c r="E47" s="30"/>
      <c r="F47" s="30"/>
      <c r="G47" s="30"/>
      <c r="H47" s="30"/>
      <c r="I47" s="30"/>
      <c r="J47" s="30"/>
    </row>
    <row r="48" spans="1:10" x14ac:dyDescent="0.35">
      <c r="D48" s="30"/>
      <c r="E48" s="30"/>
      <c r="F48" s="30"/>
      <c r="G48" s="30"/>
    </row>
  </sheetData>
  <mergeCells count="5">
    <mergeCell ref="A1:G1"/>
    <mergeCell ref="E16:F16"/>
    <mergeCell ref="F3:G3"/>
    <mergeCell ref="D3:E3"/>
    <mergeCell ref="D39:G42"/>
  </mergeCells>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9F73-834E-4670-B3F3-F0B791053F71}">
  <sheetPr>
    <pageSetUpPr fitToPage="1"/>
  </sheetPr>
  <dimension ref="A1:K47"/>
  <sheetViews>
    <sheetView zoomScale="115" zoomScaleNormal="115" workbookViewId="0">
      <selection sqref="A1:K1"/>
    </sheetView>
  </sheetViews>
  <sheetFormatPr defaultRowHeight="14.5" x14ac:dyDescent="0.35"/>
  <cols>
    <col min="1" max="1" width="59.1796875" customWidth="1"/>
    <col min="2" max="2" width="13" style="1" customWidth="1"/>
    <col min="3" max="3" width="7.81640625" style="1" customWidth="1"/>
    <col min="4" max="5" width="10" style="1" customWidth="1"/>
    <col min="6" max="6" width="10.453125" style="1" customWidth="1"/>
    <col min="7" max="7" width="10.81640625" style="1" customWidth="1"/>
    <col min="8" max="8" width="10.1796875" customWidth="1"/>
    <col min="9" max="9" width="11.1796875" customWidth="1"/>
    <col min="10" max="10" width="10.1796875" customWidth="1"/>
    <col min="11" max="11" width="10" customWidth="1"/>
  </cols>
  <sheetData>
    <row r="1" spans="1:11" ht="15" customHeight="1" x14ac:dyDescent="0.35">
      <c r="A1" s="199" t="s">
        <v>101</v>
      </c>
      <c r="B1" s="199"/>
      <c r="C1" s="199"/>
      <c r="D1" s="199"/>
      <c r="E1" s="199"/>
      <c r="F1" s="199"/>
      <c r="G1" s="199"/>
      <c r="H1" s="199"/>
      <c r="I1" s="199"/>
      <c r="J1" s="199"/>
      <c r="K1" s="199"/>
    </row>
    <row r="2" spans="1:11" x14ac:dyDescent="0.35">
      <c r="A2" s="16"/>
      <c r="B2" s="16"/>
      <c r="C2" s="16"/>
      <c r="D2" s="16"/>
      <c r="E2" s="16"/>
      <c r="F2" s="16"/>
      <c r="G2" s="16"/>
      <c r="H2" s="16"/>
      <c r="I2" s="16"/>
      <c r="J2" s="16"/>
      <c r="K2" s="16"/>
    </row>
    <row r="3" spans="1:11" ht="14.5" customHeight="1" x14ac:dyDescent="0.35">
      <c r="A3" s="34" t="s">
        <v>69</v>
      </c>
      <c r="B3" s="34"/>
      <c r="D3" s="207" t="s">
        <v>36</v>
      </c>
      <c r="E3" s="208"/>
      <c r="F3" s="208"/>
      <c r="G3" s="208"/>
      <c r="H3" s="208"/>
      <c r="I3" s="107"/>
      <c r="J3" s="209" t="s">
        <v>37</v>
      </c>
      <c r="K3" s="202"/>
    </row>
    <row r="4" spans="1:11" ht="29" x14ac:dyDescent="0.35">
      <c r="B4" s="34"/>
      <c r="D4" s="156" t="s">
        <v>64</v>
      </c>
      <c r="E4" s="156" t="s">
        <v>62</v>
      </c>
      <c r="F4" s="157" t="s">
        <v>25</v>
      </c>
      <c r="G4" s="158" t="s">
        <v>65</v>
      </c>
      <c r="H4" s="157" t="s">
        <v>87</v>
      </c>
      <c r="I4" s="157" t="s">
        <v>0</v>
      </c>
      <c r="J4" s="158" t="s">
        <v>25</v>
      </c>
      <c r="K4" s="157" t="s">
        <v>0</v>
      </c>
    </row>
    <row r="5" spans="1:11" x14ac:dyDescent="0.35">
      <c r="A5" t="s">
        <v>70</v>
      </c>
      <c r="B5" s="17">
        <v>100000</v>
      </c>
      <c r="C5" s="15"/>
      <c r="D5" s="117"/>
      <c r="E5" s="118"/>
      <c r="F5" s="118"/>
      <c r="G5" s="118"/>
      <c r="H5" s="121"/>
      <c r="I5" s="122"/>
      <c r="J5" s="120"/>
      <c r="K5" s="122"/>
    </row>
    <row r="6" spans="1:11" x14ac:dyDescent="0.35">
      <c r="A6" t="s">
        <v>22</v>
      </c>
      <c r="B6" s="3">
        <v>1200</v>
      </c>
      <c r="C6" s="87" t="s">
        <v>53</v>
      </c>
      <c r="D6" s="145"/>
      <c r="E6" s="146"/>
      <c r="F6" s="146"/>
      <c r="G6" s="118"/>
      <c r="H6" s="121"/>
      <c r="I6" s="122"/>
      <c r="J6" s="120"/>
      <c r="K6" s="122"/>
    </row>
    <row r="7" spans="1:11" x14ac:dyDescent="0.35">
      <c r="A7" t="s">
        <v>52</v>
      </c>
      <c r="B7" s="17">
        <f>B5+B6</f>
        <v>101200</v>
      </c>
      <c r="C7" s="15"/>
      <c r="D7" s="117"/>
      <c r="E7" s="118"/>
      <c r="F7" s="118"/>
      <c r="G7" s="15">
        <f>B7*B13</f>
        <v>6072</v>
      </c>
      <c r="H7" s="28">
        <v>1000</v>
      </c>
      <c r="I7" s="110">
        <f>G7-H7</f>
        <v>5072</v>
      </c>
      <c r="J7" s="120"/>
      <c r="K7" s="122"/>
    </row>
    <row r="8" spans="1:11" x14ac:dyDescent="0.35">
      <c r="A8" t="s">
        <v>23</v>
      </c>
      <c r="B8" s="13">
        <f>-I7</f>
        <v>-5072</v>
      </c>
      <c r="C8" s="18"/>
      <c r="D8" s="119"/>
      <c r="E8" s="86"/>
      <c r="F8" s="86"/>
      <c r="G8" s="84"/>
      <c r="H8" s="147"/>
      <c r="I8" s="148"/>
      <c r="J8" s="120"/>
      <c r="K8" s="122"/>
    </row>
    <row r="9" spans="1:11" x14ac:dyDescent="0.35">
      <c r="A9" t="s">
        <v>24</v>
      </c>
      <c r="B9" s="17">
        <f>B7+B8</f>
        <v>96128</v>
      </c>
      <c r="C9" s="15"/>
      <c r="D9" s="113">
        <f>B9*B12</f>
        <v>20186.88</v>
      </c>
      <c r="E9" s="3">
        <v>3000</v>
      </c>
      <c r="F9" s="3">
        <f>D9-E9</f>
        <v>17186.88</v>
      </c>
      <c r="G9" s="85"/>
      <c r="H9" s="149"/>
      <c r="I9" s="150"/>
      <c r="J9" s="123"/>
      <c r="K9" s="124"/>
    </row>
    <row r="11" spans="1:11" x14ac:dyDescent="0.35">
      <c r="A11" s="27" t="s">
        <v>35</v>
      </c>
      <c r="B11" s="15"/>
      <c r="G11"/>
    </row>
    <row r="12" spans="1:11" x14ac:dyDescent="0.35">
      <c r="A12" s="4" t="s">
        <v>56</v>
      </c>
      <c r="B12" s="19">
        <v>0.21</v>
      </c>
      <c r="G12"/>
    </row>
    <row r="13" spans="1:11" x14ac:dyDescent="0.35">
      <c r="A13" s="4" t="s">
        <v>57</v>
      </c>
      <c r="B13" s="2">
        <v>0.06</v>
      </c>
      <c r="G13"/>
    </row>
    <row r="14" spans="1:11" x14ac:dyDescent="0.35">
      <c r="A14" t="s">
        <v>29</v>
      </c>
      <c r="B14" s="20">
        <f>0.21*0.06</f>
        <v>1.2599999999999998E-2</v>
      </c>
      <c r="C14" t="s">
        <v>28</v>
      </c>
      <c r="D14"/>
      <c r="E14"/>
      <c r="F14"/>
      <c r="G14"/>
    </row>
    <row r="15" spans="1:11" x14ac:dyDescent="0.35">
      <c r="A15" t="s">
        <v>32</v>
      </c>
      <c r="B15" s="20">
        <f>0.21-B14</f>
        <v>0.19739999999999999</v>
      </c>
      <c r="C15" t="s">
        <v>31</v>
      </c>
      <c r="D15"/>
      <c r="E15"/>
      <c r="F15" s="198" t="s">
        <v>95</v>
      </c>
      <c r="G15"/>
    </row>
    <row r="16" spans="1:11" ht="14.5" customHeight="1" x14ac:dyDescent="0.35">
      <c r="A16" t="s">
        <v>100</v>
      </c>
      <c r="B16" s="20">
        <f>B13+B15</f>
        <v>0.25739999999999996</v>
      </c>
      <c r="C16" s="4" t="s">
        <v>30</v>
      </c>
      <c r="D16" s="4"/>
      <c r="E16" s="4"/>
      <c r="F16" s="135" t="s">
        <v>68</v>
      </c>
      <c r="G16" s="135"/>
      <c r="H16" s="135"/>
      <c r="I16" s="127"/>
      <c r="J16" s="142">
        <f>B7</f>
        <v>101200</v>
      </c>
      <c r="K16" s="137"/>
    </row>
    <row r="17" spans="1:11" ht="14.5" customHeight="1" x14ac:dyDescent="0.35">
      <c r="B17" s="20"/>
      <c r="C17" s="4"/>
      <c r="D17" s="4"/>
      <c r="E17" s="4"/>
      <c r="F17" s="135" t="s">
        <v>66</v>
      </c>
      <c r="G17" s="135"/>
      <c r="H17" s="135"/>
      <c r="I17" s="127"/>
      <c r="J17" s="140">
        <f>B16</f>
        <v>0.25739999999999996</v>
      </c>
      <c r="K17" s="139"/>
    </row>
    <row r="18" spans="1:11" ht="14.5" customHeight="1" x14ac:dyDescent="0.35">
      <c r="A18" s="36" t="s">
        <v>38</v>
      </c>
      <c r="B18" s="20"/>
      <c r="C18" s="4"/>
      <c r="D18" s="4"/>
      <c r="E18" s="4"/>
      <c r="F18" s="135" t="s">
        <v>71</v>
      </c>
      <c r="G18" s="135"/>
      <c r="H18" s="135"/>
      <c r="I18" s="135"/>
      <c r="J18" s="137">
        <f>J16*J17</f>
        <v>26048.879999999997</v>
      </c>
      <c r="K18" s="137"/>
    </row>
    <row r="19" spans="1:11" x14ac:dyDescent="0.35">
      <c r="F19" s="135" t="s">
        <v>75</v>
      </c>
      <c r="G19" s="135"/>
      <c r="H19" s="135"/>
      <c r="I19" s="127"/>
      <c r="J19" s="136">
        <f>-H7+(H7*B12)</f>
        <v>-790</v>
      </c>
    </row>
    <row r="20" spans="1:11" x14ac:dyDescent="0.35">
      <c r="A20" s="41" t="s">
        <v>6</v>
      </c>
      <c r="B20" s="42"/>
      <c r="F20" s="135" t="s">
        <v>72</v>
      </c>
      <c r="G20" s="135"/>
      <c r="H20" s="135"/>
      <c r="I20" s="135"/>
      <c r="J20" s="141">
        <f>-E9</f>
        <v>-3000</v>
      </c>
    </row>
    <row r="21" spans="1:11" x14ac:dyDescent="0.35">
      <c r="A21" s="43" t="s">
        <v>7</v>
      </c>
      <c r="B21" s="42"/>
      <c r="F21" s="135" t="s">
        <v>67</v>
      </c>
      <c r="G21" s="135"/>
      <c r="H21" s="135"/>
      <c r="I21" s="135"/>
      <c r="J21" s="137">
        <f>J18+J19+J20</f>
        <v>22258.879999999997</v>
      </c>
    </row>
    <row r="22" spans="1:11" x14ac:dyDescent="0.35">
      <c r="A22" s="43" t="s">
        <v>3</v>
      </c>
      <c r="B22" s="44">
        <f>F9</f>
        <v>17186.88</v>
      </c>
      <c r="C22" s="17"/>
      <c r="D22" s="17"/>
      <c r="E22" s="17"/>
      <c r="F22" s="138"/>
      <c r="G22" s="138"/>
      <c r="H22" s="135"/>
      <c r="I22" s="135"/>
      <c r="J22" s="135"/>
      <c r="K22" s="135"/>
    </row>
    <row r="23" spans="1:11" x14ac:dyDescent="0.35">
      <c r="A23" s="43" t="s">
        <v>11</v>
      </c>
      <c r="B23" s="45">
        <f>I7</f>
        <v>5072</v>
      </c>
      <c r="C23" s="15"/>
      <c r="D23" s="15"/>
      <c r="E23" s="15"/>
      <c r="F23" s="210" t="s">
        <v>88</v>
      </c>
      <c r="G23" s="211"/>
      <c r="H23" s="211"/>
      <c r="I23" s="211"/>
      <c r="J23" s="211"/>
    </row>
    <row r="24" spans="1:11" x14ac:dyDescent="0.35">
      <c r="A24" s="43" t="s">
        <v>4</v>
      </c>
      <c r="B24" s="46">
        <v>0</v>
      </c>
      <c r="F24" s="211"/>
      <c r="G24" s="211"/>
      <c r="H24" s="211"/>
      <c r="I24" s="211"/>
      <c r="J24" s="211"/>
    </row>
    <row r="25" spans="1:11" x14ac:dyDescent="0.35">
      <c r="A25" s="43" t="s">
        <v>8</v>
      </c>
      <c r="B25" s="44">
        <f>SUM(B22:B24)</f>
        <v>22258.880000000001</v>
      </c>
      <c r="C25" s="17"/>
      <c r="D25" s="17"/>
      <c r="E25" s="17"/>
      <c r="F25" s="211"/>
      <c r="G25" s="211"/>
      <c r="H25" s="211"/>
      <c r="I25" s="211"/>
      <c r="J25" s="211"/>
    </row>
    <row r="26" spans="1:11" x14ac:dyDescent="0.35">
      <c r="A26" s="43" t="s">
        <v>26</v>
      </c>
      <c r="B26" s="42"/>
    </row>
    <row r="27" spans="1:11" x14ac:dyDescent="0.35">
      <c r="A27" s="43" t="s">
        <v>3</v>
      </c>
      <c r="B27" s="188">
        <v>0</v>
      </c>
    </row>
    <row r="28" spans="1:11" x14ac:dyDescent="0.35">
      <c r="A28" s="43" t="s">
        <v>11</v>
      </c>
      <c r="B28" s="45">
        <v>0</v>
      </c>
    </row>
    <row r="29" spans="1:11" x14ac:dyDescent="0.35">
      <c r="A29" s="43" t="s">
        <v>4</v>
      </c>
      <c r="B29" s="46">
        <v>0</v>
      </c>
    </row>
    <row r="30" spans="1:11" x14ac:dyDescent="0.35">
      <c r="A30" s="43" t="s">
        <v>9</v>
      </c>
      <c r="B30" s="188">
        <f>SUM(B27:B29)</f>
        <v>0</v>
      </c>
    </row>
    <row r="31" spans="1:11" x14ac:dyDescent="0.35">
      <c r="A31" s="43" t="s">
        <v>10</v>
      </c>
      <c r="B31" s="45"/>
      <c r="C31" s="15"/>
      <c r="D31" s="15"/>
      <c r="E31" s="15"/>
      <c r="F31" s="15"/>
      <c r="G31" s="15"/>
    </row>
    <row r="32" spans="1:11" x14ac:dyDescent="0.35">
      <c r="A32" s="43" t="s">
        <v>3</v>
      </c>
      <c r="B32" s="44">
        <f>B22+B27</f>
        <v>17186.88</v>
      </c>
      <c r="C32" s="17"/>
      <c r="D32" s="17"/>
      <c r="E32" s="17"/>
      <c r="F32" s="17"/>
      <c r="G32" s="17"/>
    </row>
    <row r="33" spans="1:11" x14ac:dyDescent="0.35">
      <c r="A33" s="43" t="s">
        <v>11</v>
      </c>
      <c r="B33" s="45">
        <f>B23+B28</f>
        <v>5072</v>
      </c>
      <c r="C33" s="15"/>
      <c r="D33" s="15"/>
      <c r="E33" s="15"/>
      <c r="F33" s="15"/>
      <c r="G33" s="15"/>
    </row>
    <row r="34" spans="1:11" x14ac:dyDescent="0.35">
      <c r="A34" s="43" t="s">
        <v>4</v>
      </c>
      <c r="B34" s="46">
        <f>B24+B29</f>
        <v>0</v>
      </c>
    </row>
    <row r="35" spans="1:11" x14ac:dyDescent="0.35">
      <c r="A35" s="43" t="s">
        <v>12</v>
      </c>
      <c r="B35" s="44">
        <f>SUM(B32:B34)</f>
        <v>22258.880000000001</v>
      </c>
      <c r="C35" s="17"/>
      <c r="D35" s="17"/>
      <c r="E35" s="17"/>
      <c r="F35" s="17"/>
      <c r="G35" s="17"/>
    </row>
    <row r="37" spans="1:11" x14ac:dyDescent="0.35">
      <c r="A37" s="47" t="s">
        <v>13</v>
      </c>
      <c r="B37" s="53" t="s">
        <v>1</v>
      </c>
      <c r="C37" s="53" t="s">
        <v>2</v>
      </c>
      <c r="D37" s="143"/>
      <c r="E37" s="143"/>
      <c r="F37" s="143"/>
    </row>
    <row r="38" spans="1:11" x14ac:dyDescent="0.35">
      <c r="A38" s="48" t="s">
        <v>14</v>
      </c>
      <c r="B38" s="44">
        <f>B5*B12</f>
        <v>21000</v>
      </c>
      <c r="C38" s="49">
        <v>21</v>
      </c>
      <c r="D38" s="144"/>
      <c r="E38" s="144"/>
      <c r="F38" s="144"/>
    </row>
    <row r="39" spans="1:11" ht="14.5" customHeight="1" x14ac:dyDescent="0.35">
      <c r="A39" s="50" t="s">
        <v>15</v>
      </c>
      <c r="B39" s="45">
        <f>(B5*B13-H7+B6*B13)*(100%-B12)</f>
        <v>4006.88</v>
      </c>
      <c r="C39" s="51">
        <f>B39/B5*100</f>
        <v>4.0068799999999998</v>
      </c>
      <c r="D39" s="204" t="s">
        <v>89</v>
      </c>
      <c r="E39" s="204"/>
      <c r="F39" s="204"/>
      <c r="G39" s="204"/>
      <c r="H39" s="204"/>
      <c r="I39" s="204"/>
      <c r="J39" s="204"/>
      <c r="K39" s="30"/>
    </row>
    <row r="40" spans="1:11" x14ac:dyDescent="0.35">
      <c r="A40" s="50" t="s">
        <v>16</v>
      </c>
      <c r="B40" s="42" t="s">
        <v>5</v>
      </c>
      <c r="C40" s="42" t="s">
        <v>5</v>
      </c>
      <c r="D40" s="204"/>
      <c r="E40" s="204"/>
      <c r="F40" s="204"/>
      <c r="G40" s="204"/>
      <c r="H40" s="204"/>
      <c r="I40" s="204"/>
      <c r="J40" s="204"/>
      <c r="K40" s="30"/>
    </row>
    <row r="41" spans="1:11" ht="15" customHeight="1" x14ac:dyDescent="0.35">
      <c r="A41" s="50" t="s">
        <v>17</v>
      </c>
      <c r="B41" s="42" t="s">
        <v>5</v>
      </c>
      <c r="C41" s="42" t="s">
        <v>5</v>
      </c>
      <c r="D41" s="204"/>
      <c r="E41" s="204"/>
      <c r="F41" s="204"/>
      <c r="G41" s="204"/>
      <c r="H41" s="204"/>
      <c r="I41" s="204"/>
      <c r="J41" s="204"/>
      <c r="K41" s="30"/>
    </row>
    <row r="42" spans="1:11" x14ac:dyDescent="0.35">
      <c r="A42" s="50" t="s">
        <v>18</v>
      </c>
      <c r="B42" s="42" t="s">
        <v>5</v>
      </c>
      <c r="C42" s="42" t="s">
        <v>5</v>
      </c>
      <c r="D42" s="204"/>
      <c r="E42" s="204"/>
      <c r="F42" s="204"/>
      <c r="G42" s="204"/>
      <c r="H42" s="204"/>
      <c r="I42" s="204"/>
      <c r="J42" s="204"/>
      <c r="K42" s="30"/>
    </row>
    <row r="43" spans="1:11" ht="14.5" customHeight="1" x14ac:dyDescent="0.35">
      <c r="A43" s="50" t="s">
        <v>19</v>
      </c>
      <c r="B43" s="52">
        <f>-E9</f>
        <v>-3000</v>
      </c>
      <c r="C43" s="191">
        <f>B43/B5*100</f>
        <v>-3</v>
      </c>
      <c r="D43" t="s">
        <v>73</v>
      </c>
      <c r="E43" s="30"/>
      <c r="F43" s="30"/>
      <c r="G43" s="30"/>
      <c r="H43" s="30"/>
      <c r="I43" s="30"/>
      <c r="J43" s="30"/>
      <c r="K43" s="30"/>
    </row>
    <row r="44" spans="1:11" x14ac:dyDescent="0.35">
      <c r="A44" s="50" t="s">
        <v>20</v>
      </c>
      <c r="B44" s="52" t="s">
        <v>5</v>
      </c>
      <c r="C44" s="52" t="s">
        <v>5</v>
      </c>
      <c r="D44" s="28"/>
      <c r="E44" s="28"/>
      <c r="F44" s="28"/>
      <c r="G44" s="30"/>
      <c r="H44" s="30"/>
      <c r="I44" s="30"/>
      <c r="J44" s="30"/>
      <c r="K44" s="30"/>
    </row>
    <row r="45" spans="1:11" ht="14.5" customHeight="1" x14ac:dyDescent="0.35">
      <c r="A45" s="50" t="s">
        <v>21</v>
      </c>
      <c r="B45" s="29">
        <f>B6*0.21</f>
        <v>252</v>
      </c>
      <c r="C45" s="192">
        <f>B45/B5*100</f>
        <v>0.252</v>
      </c>
      <c r="D45" t="s">
        <v>91</v>
      </c>
      <c r="E45"/>
      <c r="F45"/>
      <c r="G45"/>
      <c r="H45" s="30"/>
      <c r="I45" s="30"/>
      <c r="J45" s="30"/>
      <c r="K45" s="30"/>
    </row>
    <row r="46" spans="1:11" ht="15" thickBot="1" x14ac:dyDescent="0.4">
      <c r="A46" s="48" t="s">
        <v>10</v>
      </c>
      <c r="B46" s="54">
        <f>SUM(B38:B45)</f>
        <v>22258.880000000001</v>
      </c>
      <c r="C46" s="55">
        <f>B46/B5*100</f>
        <v>22.258880000000001</v>
      </c>
      <c r="D46" s="30"/>
      <c r="E46" s="30"/>
      <c r="F46" s="30"/>
      <c r="G46" s="30"/>
      <c r="H46" s="30"/>
      <c r="I46" s="30"/>
      <c r="J46" s="30"/>
      <c r="K46" s="30"/>
    </row>
    <row r="47" spans="1:11" ht="15" thickTop="1" x14ac:dyDescent="0.35">
      <c r="D47" s="30"/>
      <c r="E47" s="30"/>
      <c r="F47" s="30"/>
      <c r="G47" s="30"/>
      <c r="H47" s="30"/>
      <c r="I47" s="30"/>
      <c r="J47" s="30"/>
      <c r="K47" s="30"/>
    </row>
  </sheetData>
  <mergeCells count="5">
    <mergeCell ref="D3:H3"/>
    <mergeCell ref="J3:K3"/>
    <mergeCell ref="A1:K1"/>
    <mergeCell ref="F23:J25"/>
    <mergeCell ref="D39:J42"/>
  </mergeCells>
  <pageMargins left="0.7" right="0.7" top="0.75" bottom="0.75" header="0.3" footer="0.3"/>
  <pageSetup scale="68" orientation="landscape" r:id="rId1"/>
  <ignoredErrors>
    <ignoredError sqref="B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86F4-3FAE-4B9C-B83E-D28C2B522FF5}">
  <sheetPr>
    <pageSetUpPr fitToPage="1"/>
  </sheetPr>
  <dimension ref="A1:N48"/>
  <sheetViews>
    <sheetView zoomScale="115" zoomScaleNormal="115" workbookViewId="0">
      <selection sqref="A1:K1"/>
    </sheetView>
  </sheetViews>
  <sheetFormatPr defaultRowHeight="14.5" x14ac:dyDescent="0.35"/>
  <cols>
    <col min="1" max="1" width="58.81640625" customWidth="1"/>
    <col min="2" max="2" width="13.1796875" customWidth="1"/>
    <col min="3" max="3" width="7.1796875" customWidth="1"/>
    <col min="4" max="11" width="10.81640625" customWidth="1"/>
  </cols>
  <sheetData>
    <row r="1" spans="1:14" ht="15" customHeight="1" x14ac:dyDescent="0.35">
      <c r="A1" s="199" t="s">
        <v>76</v>
      </c>
      <c r="B1" s="199"/>
      <c r="C1" s="199"/>
      <c r="D1" s="199"/>
      <c r="E1" s="199"/>
      <c r="F1" s="199"/>
      <c r="G1" s="199"/>
      <c r="H1" s="199"/>
      <c r="I1" s="199"/>
      <c r="J1" s="199"/>
      <c r="K1" s="199"/>
      <c r="L1" s="197"/>
    </row>
    <row r="3" spans="1:14" ht="14.5" customHeight="1" x14ac:dyDescent="0.35">
      <c r="A3" s="34" t="s">
        <v>69</v>
      </c>
      <c r="B3" s="34"/>
      <c r="C3" s="1"/>
      <c r="D3" s="207" t="s">
        <v>36</v>
      </c>
      <c r="E3" s="208"/>
      <c r="F3" s="208"/>
      <c r="G3" s="208"/>
      <c r="H3" s="208"/>
      <c r="I3" s="214"/>
      <c r="J3" s="201" t="s">
        <v>92</v>
      </c>
      <c r="K3" s="202"/>
    </row>
    <row r="4" spans="1:14" ht="29" x14ac:dyDescent="0.35">
      <c r="B4" s="34"/>
      <c r="C4" s="1"/>
      <c r="D4" s="156" t="s">
        <v>64</v>
      </c>
      <c r="E4" s="156" t="s">
        <v>62</v>
      </c>
      <c r="F4" s="157" t="s">
        <v>25</v>
      </c>
      <c r="G4" s="158" t="s">
        <v>65</v>
      </c>
      <c r="H4" s="157" t="s">
        <v>86</v>
      </c>
      <c r="I4" s="157" t="s">
        <v>0</v>
      </c>
      <c r="J4" s="158" t="s">
        <v>93</v>
      </c>
      <c r="K4" s="157" t="s">
        <v>0</v>
      </c>
    </row>
    <row r="5" spans="1:14" x14ac:dyDescent="0.35">
      <c r="A5" t="s">
        <v>70</v>
      </c>
      <c r="B5" s="17">
        <v>100000</v>
      </c>
      <c r="C5" s="15"/>
      <c r="D5" s="108"/>
      <c r="E5" s="15"/>
      <c r="F5" s="15"/>
      <c r="G5" s="15"/>
      <c r="H5" s="15"/>
      <c r="I5" s="109"/>
      <c r="J5" s="115"/>
      <c r="K5" s="109"/>
    </row>
    <row r="6" spans="1:14" x14ac:dyDescent="0.35">
      <c r="A6" t="s">
        <v>22</v>
      </c>
      <c r="B6" s="3">
        <v>1200</v>
      </c>
      <c r="C6" s="88" t="s">
        <v>53</v>
      </c>
      <c r="D6" s="130"/>
      <c r="E6" s="88"/>
      <c r="F6" s="88"/>
      <c r="G6" s="88"/>
      <c r="H6" s="15"/>
      <c r="I6" s="131"/>
      <c r="J6" s="133"/>
      <c r="K6" s="110"/>
    </row>
    <row r="7" spans="1:14" x14ac:dyDescent="0.35">
      <c r="A7" t="s">
        <v>39</v>
      </c>
      <c r="B7" s="28">
        <v>-30000</v>
      </c>
      <c r="C7" s="88" t="s">
        <v>54</v>
      </c>
      <c r="D7" s="130"/>
      <c r="E7" s="88"/>
      <c r="F7" s="88"/>
      <c r="G7" s="88"/>
      <c r="H7" s="15"/>
      <c r="I7" s="131"/>
      <c r="J7" s="132">
        <f>-B7*B16</f>
        <v>5922</v>
      </c>
      <c r="K7" s="110">
        <f>-B7*B14</f>
        <v>1800</v>
      </c>
    </row>
    <row r="8" spans="1:14" x14ac:dyDescent="0.35">
      <c r="A8" t="s">
        <v>52</v>
      </c>
      <c r="B8" s="17">
        <f>SUM(B5:B7)</f>
        <v>71200</v>
      </c>
      <c r="C8" s="15"/>
      <c r="D8" s="108"/>
      <c r="E8" s="15"/>
      <c r="F8" s="15"/>
      <c r="G8" s="28">
        <f>B8*B14</f>
        <v>4272</v>
      </c>
      <c r="H8" s="15">
        <v>1000</v>
      </c>
      <c r="I8" s="56">
        <f>G8-H8</f>
        <v>3272</v>
      </c>
      <c r="J8" s="133"/>
      <c r="K8" s="110"/>
    </row>
    <row r="9" spans="1:14" x14ac:dyDescent="0.35">
      <c r="A9" t="s">
        <v>23</v>
      </c>
      <c r="B9" s="13">
        <f>-I8</f>
        <v>-3272</v>
      </c>
      <c r="C9" s="18"/>
      <c r="D9" s="111"/>
      <c r="E9" s="18"/>
      <c r="F9" s="18"/>
      <c r="G9" s="18"/>
      <c r="H9" s="14"/>
      <c r="I9" s="112"/>
      <c r="J9" s="115"/>
      <c r="K9" s="110"/>
    </row>
    <row r="10" spans="1:14" x14ac:dyDescent="0.35">
      <c r="A10" t="s">
        <v>24</v>
      </c>
      <c r="B10" s="17">
        <f>SUM(B8:B9)</f>
        <v>67928</v>
      </c>
      <c r="C10" s="15"/>
      <c r="D10" s="113">
        <f>B10*B13</f>
        <v>14264.88</v>
      </c>
      <c r="E10" s="3">
        <v>3000</v>
      </c>
      <c r="F10" s="3">
        <f>D10-E10</f>
        <v>11264.88</v>
      </c>
      <c r="G10" s="3"/>
      <c r="H10" s="23"/>
      <c r="I10" s="114"/>
      <c r="J10" s="116"/>
      <c r="K10" s="134"/>
    </row>
    <row r="11" spans="1:14" ht="15" customHeight="1" x14ac:dyDescent="0.35">
      <c r="B11" s="1"/>
      <c r="C11" s="1"/>
      <c r="D11" s="1"/>
      <c r="E11" s="1"/>
      <c r="F11" s="1"/>
      <c r="G11" s="1"/>
      <c r="H11" s="1"/>
      <c r="J11" s="212" t="s">
        <v>40</v>
      </c>
      <c r="K11" s="212"/>
      <c r="L11" s="212"/>
      <c r="M11" s="212"/>
      <c r="N11" s="212"/>
    </row>
    <row r="12" spans="1:14" x14ac:dyDescent="0.35">
      <c r="A12" s="27" t="s">
        <v>35</v>
      </c>
      <c r="B12" s="15"/>
      <c r="C12" s="1"/>
      <c r="D12" s="1"/>
      <c r="E12" s="1"/>
      <c r="F12" s="1"/>
      <c r="G12" s="1"/>
      <c r="J12" s="212"/>
      <c r="K12" s="212"/>
      <c r="L12" s="212"/>
      <c r="M12" s="212"/>
      <c r="N12" s="212"/>
    </row>
    <row r="13" spans="1:14" x14ac:dyDescent="0.35">
      <c r="A13" s="4" t="s">
        <v>56</v>
      </c>
      <c r="B13" s="19">
        <v>0.21</v>
      </c>
      <c r="C13" s="1"/>
      <c r="D13" s="1"/>
      <c r="E13" s="1"/>
      <c r="F13" s="1"/>
      <c r="G13" s="1"/>
      <c r="J13" s="212" t="s">
        <v>94</v>
      </c>
      <c r="K13" s="212"/>
      <c r="L13" s="212"/>
      <c r="M13" s="212"/>
      <c r="N13" s="212"/>
    </row>
    <row r="14" spans="1:14" x14ac:dyDescent="0.35">
      <c r="A14" s="4" t="s">
        <v>57</v>
      </c>
      <c r="B14" s="2">
        <v>0.06</v>
      </c>
      <c r="C14" s="1"/>
      <c r="D14" s="1"/>
      <c r="E14" s="1"/>
      <c r="F14" s="1"/>
      <c r="G14" s="1"/>
      <c r="J14" s="212"/>
      <c r="K14" s="212"/>
      <c r="L14" s="212"/>
      <c r="M14" s="212"/>
      <c r="N14" s="212"/>
    </row>
    <row r="15" spans="1:14" x14ac:dyDescent="0.35">
      <c r="A15" t="s">
        <v>29</v>
      </c>
      <c r="B15" s="20">
        <f>0.21*0.06</f>
        <v>1.2599999999999998E-2</v>
      </c>
      <c r="C15" t="s">
        <v>28</v>
      </c>
      <c r="J15" s="196"/>
      <c r="K15" s="196"/>
    </row>
    <row r="16" spans="1:14" x14ac:dyDescent="0.35">
      <c r="A16" t="s">
        <v>32</v>
      </c>
      <c r="B16" s="20">
        <f>0.21-B15</f>
        <v>0.19739999999999999</v>
      </c>
      <c r="C16" t="s">
        <v>31</v>
      </c>
      <c r="F16" s="198" t="s">
        <v>95</v>
      </c>
    </row>
    <row r="17" spans="1:11" ht="14.5" customHeight="1" x14ac:dyDescent="0.35">
      <c r="A17" t="s">
        <v>100</v>
      </c>
      <c r="B17" s="20">
        <f>B14+B16</f>
        <v>0.25739999999999996</v>
      </c>
      <c r="C17" s="4" t="s">
        <v>30</v>
      </c>
      <c r="D17" s="4"/>
      <c r="E17" s="4"/>
      <c r="F17" s="135" t="s">
        <v>68</v>
      </c>
      <c r="G17" s="135"/>
      <c r="H17" s="135"/>
      <c r="I17" s="127"/>
      <c r="J17" s="142">
        <f>B8</f>
        <v>71200</v>
      </c>
      <c r="K17" s="30"/>
    </row>
    <row r="18" spans="1:11" x14ac:dyDescent="0.35">
      <c r="B18" s="20"/>
      <c r="C18" s="4"/>
      <c r="D18" s="4"/>
      <c r="E18" s="4"/>
      <c r="F18" s="135" t="s">
        <v>66</v>
      </c>
      <c r="G18" s="135"/>
      <c r="H18" s="135"/>
      <c r="I18" s="127"/>
      <c r="J18" s="140">
        <f>B17</f>
        <v>0.25739999999999996</v>
      </c>
      <c r="K18" s="30"/>
    </row>
    <row r="19" spans="1:11" x14ac:dyDescent="0.35">
      <c r="A19" s="36" t="s">
        <v>38</v>
      </c>
      <c r="B19" s="20"/>
      <c r="C19" s="4"/>
      <c r="D19" s="4"/>
      <c r="E19" s="4"/>
      <c r="F19" s="135" t="s">
        <v>71</v>
      </c>
      <c r="G19" s="135"/>
      <c r="H19" s="135"/>
      <c r="I19" s="135"/>
      <c r="J19" s="137">
        <f>J17*J18</f>
        <v>18326.879999999997</v>
      </c>
      <c r="K19" s="30"/>
    </row>
    <row r="20" spans="1:11" x14ac:dyDescent="0.35">
      <c r="B20" s="1"/>
      <c r="C20" s="1"/>
      <c r="D20" s="1"/>
      <c r="E20" s="1"/>
      <c r="F20" s="135" t="s">
        <v>96</v>
      </c>
      <c r="G20" s="135"/>
      <c r="H20" s="135"/>
      <c r="I20" s="127"/>
      <c r="J20" s="136">
        <f>-H8+(H8*B13)</f>
        <v>-790</v>
      </c>
      <c r="K20" t="s">
        <v>97</v>
      </c>
    </row>
    <row r="21" spans="1:11" x14ac:dyDescent="0.35">
      <c r="A21" s="41" t="s">
        <v>6</v>
      </c>
      <c r="B21" s="42"/>
      <c r="C21" s="1"/>
      <c r="D21" s="1"/>
      <c r="E21" s="1"/>
      <c r="F21" s="135" t="s">
        <v>72</v>
      </c>
      <c r="G21" s="135"/>
      <c r="H21" s="135"/>
      <c r="I21" s="135"/>
      <c r="J21" s="141">
        <f>-E10</f>
        <v>-3000</v>
      </c>
    </row>
    <row r="22" spans="1:11" x14ac:dyDescent="0.35">
      <c r="A22" s="43" t="s">
        <v>7</v>
      </c>
      <c r="B22" s="42"/>
      <c r="C22" s="1"/>
      <c r="D22" s="1"/>
      <c r="E22" s="1"/>
      <c r="F22" s="135" t="s">
        <v>67</v>
      </c>
      <c r="G22" s="135"/>
      <c r="H22" s="135"/>
      <c r="I22" s="135"/>
      <c r="J22" s="137">
        <f>J19+J20+J21</f>
        <v>14536.879999999997</v>
      </c>
    </row>
    <row r="23" spans="1:11" x14ac:dyDescent="0.35">
      <c r="A23" s="43" t="s">
        <v>3</v>
      </c>
      <c r="B23" s="44">
        <f>F10</f>
        <v>11264.88</v>
      </c>
      <c r="C23" s="17"/>
      <c r="D23" s="17"/>
      <c r="E23" s="17"/>
      <c r="F23" s="17"/>
      <c r="G23" s="17"/>
      <c r="H23" s="17"/>
    </row>
    <row r="24" spans="1:11" x14ac:dyDescent="0.35">
      <c r="A24" s="43" t="s">
        <v>11</v>
      </c>
      <c r="B24" s="45">
        <f>I8</f>
        <v>3272</v>
      </c>
      <c r="C24" s="15"/>
      <c r="D24" s="15"/>
      <c r="E24" s="15"/>
      <c r="F24" s="15"/>
      <c r="G24" s="15"/>
      <c r="H24" s="15"/>
    </row>
    <row r="25" spans="1:11" x14ac:dyDescent="0.35">
      <c r="A25" s="43" t="s">
        <v>4</v>
      </c>
      <c r="B25" s="46">
        <v>0</v>
      </c>
      <c r="C25" s="1"/>
      <c r="D25" s="1"/>
      <c r="E25" s="1"/>
      <c r="F25" s="1"/>
      <c r="G25" s="1"/>
      <c r="H25" s="1"/>
    </row>
    <row r="26" spans="1:11" x14ac:dyDescent="0.35">
      <c r="A26" s="43" t="s">
        <v>8</v>
      </c>
      <c r="B26" s="44">
        <f>SUM(B23:B25)</f>
        <v>14536.88</v>
      </c>
      <c r="C26" s="17"/>
      <c r="D26" s="17"/>
      <c r="E26" s="17"/>
      <c r="F26" s="17"/>
      <c r="G26" s="17"/>
      <c r="H26" s="17"/>
    </row>
    <row r="27" spans="1:11" x14ac:dyDescent="0.35">
      <c r="A27" s="43" t="s">
        <v>26</v>
      </c>
      <c r="B27" s="42"/>
      <c r="C27" s="1"/>
      <c r="D27" s="1"/>
      <c r="E27" s="1"/>
      <c r="F27" s="1"/>
      <c r="G27" s="1"/>
      <c r="H27" s="1"/>
    </row>
    <row r="28" spans="1:11" x14ac:dyDescent="0.35">
      <c r="A28" s="43" t="s">
        <v>3</v>
      </c>
      <c r="B28" s="188">
        <f>J7</f>
        <v>5922</v>
      </c>
      <c r="C28" s="1"/>
      <c r="D28" s="1"/>
      <c r="E28" s="1"/>
      <c r="F28" s="1"/>
      <c r="G28" s="1"/>
      <c r="H28" s="1"/>
    </row>
    <row r="29" spans="1:11" x14ac:dyDescent="0.35">
      <c r="A29" s="43" t="s">
        <v>11</v>
      </c>
      <c r="B29" s="45">
        <f>K7</f>
        <v>1800</v>
      </c>
      <c r="C29" s="1"/>
      <c r="D29" s="1"/>
      <c r="E29" s="1"/>
      <c r="F29" s="1"/>
      <c r="G29" s="1"/>
      <c r="H29" s="1"/>
    </row>
    <row r="30" spans="1:11" x14ac:dyDescent="0.35">
      <c r="A30" s="43" t="s">
        <v>4</v>
      </c>
      <c r="B30" s="46">
        <v>0</v>
      </c>
      <c r="C30" s="1"/>
      <c r="D30" s="1"/>
      <c r="E30" s="1"/>
      <c r="F30" s="1"/>
      <c r="G30" s="1"/>
      <c r="H30" s="1"/>
    </row>
    <row r="31" spans="1:11" x14ac:dyDescent="0.35">
      <c r="A31" s="43" t="s">
        <v>9</v>
      </c>
      <c r="B31" s="188">
        <f>SUM(B28:B30)</f>
        <v>7722</v>
      </c>
      <c r="C31" s="1"/>
      <c r="D31" s="1"/>
      <c r="E31" s="1"/>
      <c r="F31" s="1"/>
      <c r="G31" s="1"/>
      <c r="H31" s="1"/>
    </row>
    <row r="32" spans="1:11" x14ac:dyDescent="0.35">
      <c r="A32" s="43" t="s">
        <v>10</v>
      </c>
      <c r="B32" s="45"/>
      <c r="C32" s="15"/>
      <c r="D32" s="15"/>
      <c r="E32" s="15"/>
      <c r="F32" s="15"/>
      <c r="G32" s="15"/>
      <c r="H32" s="15"/>
    </row>
    <row r="33" spans="1:11" x14ac:dyDescent="0.35">
      <c r="A33" s="43" t="s">
        <v>3</v>
      </c>
      <c r="B33" s="44">
        <f>B23+B28</f>
        <v>17186.879999999997</v>
      </c>
      <c r="C33" s="17"/>
      <c r="D33" s="17"/>
      <c r="E33" s="17"/>
      <c r="F33" s="17"/>
      <c r="G33" s="17"/>
      <c r="H33" s="17"/>
    </row>
    <row r="34" spans="1:11" x14ac:dyDescent="0.35">
      <c r="A34" s="43" t="s">
        <v>11</v>
      </c>
      <c r="B34" s="45">
        <f>B24+B29</f>
        <v>5072</v>
      </c>
      <c r="C34" s="15"/>
      <c r="D34" s="15"/>
      <c r="E34" s="15"/>
      <c r="F34" s="15"/>
      <c r="G34" s="15"/>
      <c r="H34" s="15"/>
    </row>
    <row r="35" spans="1:11" x14ac:dyDescent="0.35">
      <c r="A35" s="43" t="s">
        <v>4</v>
      </c>
      <c r="B35" s="46">
        <f>B25+B30</f>
        <v>0</v>
      </c>
      <c r="C35" s="1"/>
      <c r="D35" s="1"/>
      <c r="E35" s="1"/>
      <c r="F35" s="1"/>
      <c r="G35" s="1"/>
      <c r="H35" s="1"/>
    </row>
    <row r="36" spans="1:11" ht="15" thickBot="1" x14ac:dyDescent="0.4">
      <c r="A36" s="43" t="s">
        <v>12</v>
      </c>
      <c r="B36" s="54">
        <f>SUM(B33:B35)</f>
        <v>22258.879999999997</v>
      </c>
      <c r="C36" s="17"/>
      <c r="D36" s="17"/>
      <c r="E36" s="17"/>
      <c r="F36" s="17"/>
      <c r="G36" s="17"/>
      <c r="H36" s="17"/>
    </row>
    <row r="37" spans="1:11" ht="15" thickTop="1" x14ac:dyDescent="0.35">
      <c r="B37" s="1"/>
      <c r="C37" s="1"/>
      <c r="D37" s="1"/>
      <c r="E37" s="1"/>
      <c r="F37" s="1"/>
      <c r="G37" s="1"/>
      <c r="H37" s="1"/>
    </row>
    <row r="38" spans="1:11" x14ac:dyDescent="0.35">
      <c r="A38" s="47" t="s">
        <v>13</v>
      </c>
      <c r="B38" s="53" t="s">
        <v>1</v>
      </c>
      <c r="C38" s="53" t="s">
        <v>2</v>
      </c>
      <c r="D38" s="143"/>
      <c r="E38" s="143"/>
      <c r="F38" s="143"/>
      <c r="G38" s="143"/>
      <c r="H38" s="1"/>
    </row>
    <row r="39" spans="1:11" ht="15" customHeight="1" x14ac:dyDescent="0.35">
      <c r="A39" s="48" t="s">
        <v>14</v>
      </c>
      <c r="B39" s="44">
        <f>B5*B13</f>
        <v>21000</v>
      </c>
      <c r="C39" s="49">
        <v>21</v>
      </c>
      <c r="E39" s="32"/>
      <c r="F39" s="32"/>
      <c r="G39" s="32"/>
      <c r="H39" s="32"/>
      <c r="I39" s="32"/>
      <c r="J39" s="32"/>
    </row>
    <row r="40" spans="1:11" ht="14.5" customHeight="1" x14ac:dyDescent="0.35">
      <c r="A40" s="50" t="s">
        <v>15</v>
      </c>
      <c r="B40" s="45">
        <f>(B5*0.06-H8+B6*0.06)*(1-0.21)</f>
        <v>4006.88</v>
      </c>
      <c r="C40" s="51">
        <f>B40/B5*100</f>
        <v>4.0068799999999998</v>
      </c>
      <c r="D40" s="213" t="s">
        <v>89</v>
      </c>
      <c r="E40" s="213"/>
      <c r="F40" s="213"/>
      <c r="G40" s="213"/>
      <c r="H40" s="213"/>
      <c r="I40" s="213"/>
      <c r="J40" s="213"/>
      <c r="K40" s="30"/>
    </row>
    <row r="41" spans="1:11" x14ac:dyDescent="0.35">
      <c r="A41" s="50" t="s">
        <v>16</v>
      </c>
      <c r="B41" s="42" t="s">
        <v>5</v>
      </c>
      <c r="C41" s="42" t="s">
        <v>5</v>
      </c>
      <c r="D41" s="213"/>
      <c r="E41" s="213"/>
      <c r="F41" s="213"/>
      <c r="G41" s="213"/>
      <c r="H41" s="213"/>
      <c r="I41" s="213"/>
      <c r="J41" s="213"/>
      <c r="K41" s="30"/>
    </row>
    <row r="42" spans="1:11" ht="15" customHeight="1" x14ac:dyDescent="0.35">
      <c r="A42" s="50" t="s">
        <v>17</v>
      </c>
      <c r="B42" s="42" t="s">
        <v>5</v>
      </c>
      <c r="C42" s="42" t="s">
        <v>5</v>
      </c>
      <c r="D42" s="213"/>
      <c r="E42" s="213"/>
      <c r="F42" s="213"/>
      <c r="G42" s="213"/>
      <c r="H42" s="213"/>
      <c r="I42" s="213"/>
      <c r="J42" s="213"/>
      <c r="K42" s="30"/>
    </row>
    <row r="43" spans="1:11" x14ac:dyDescent="0.35">
      <c r="A43" s="50" t="s">
        <v>18</v>
      </c>
      <c r="B43" s="42" t="s">
        <v>5</v>
      </c>
      <c r="C43" s="42" t="s">
        <v>5</v>
      </c>
      <c r="D43" s="213"/>
      <c r="E43" s="213"/>
      <c r="F43" s="213"/>
      <c r="G43" s="213"/>
      <c r="H43" s="213"/>
      <c r="I43" s="213"/>
      <c r="J43" s="213"/>
      <c r="K43" s="30"/>
    </row>
    <row r="44" spans="1:11" ht="14.5" customHeight="1" x14ac:dyDescent="0.35">
      <c r="A44" s="50" t="s">
        <v>19</v>
      </c>
      <c r="B44" s="52">
        <f>-E10</f>
        <v>-3000</v>
      </c>
      <c r="C44" s="191">
        <f>B44/B5*100</f>
        <v>-3</v>
      </c>
      <c r="D44" s="212" t="s">
        <v>73</v>
      </c>
      <c r="E44" s="212"/>
      <c r="F44" s="212"/>
      <c r="G44" s="212"/>
      <c r="H44" s="212"/>
      <c r="I44" s="212"/>
      <c r="J44" s="30"/>
      <c r="K44" s="30"/>
    </row>
    <row r="45" spans="1:11" x14ac:dyDescent="0.35">
      <c r="A45" s="50" t="s">
        <v>20</v>
      </c>
      <c r="B45" s="52" t="s">
        <v>5</v>
      </c>
      <c r="C45" s="52" t="s">
        <v>5</v>
      </c>
      <c r="D45" s="28"/>
      <c r="E45" s="28"/>
      <c r="F45" s="28"/>
      <c r="G45" s="28"/>
      <c r="H45" s="30"/>
      <c r="I45" s="30"/>
      <c r="J45" s="30"/>
      <c r="K45" s="30"/>
    </row>
    <row r="46" spans="1:11" ht="14.5" customHeight="1" x14ac:dyDescent="0.35">
      <c r="A46" s="50" t="s">
        <v>21</v>
      </c>
      <c r="B46" s="29">
        <f>B6*0.21</f>
        <v>252</v>
      </c>
      <c r="C46" s="192">
        <f>B46/B5*100</f>
        <v>0.252</v>
      </c>
      <c r="D46" t="s">
        <v>91</v>
      </c>
      <c r="E46" s="30"/>
      <c r="F46" s="30"/>
      <c r="G46" s="30"/>
      <c r="H46" s="30"/>
      <c r="I46" s="30"/>
      <c r="J46" s="30"/>
      <c r="K46" s="30"/>
    </row>
    <row r="47" spans="1:11" ht="15" thickBot="1" x14ac:dyDescent="0.4">
      <c r="A47" s="48" t="s">
        <v>10</v>
      </c>
      <c r="B47" s="54">
        <f>SUM(B39:B46)</f>
        <v>22258.880000000001</v>
      </c>
      <c r="C47" s="55">
        <f>B47/B5*100</f>
        <v>22.258880000000001</v>
      </c>
      <c r="D47" s="30"/>
      <c r="E47" s="30"/>
      <c r="F47" s="30"/>
      <c r="G47" s="30"/>
      <c r="H47" s="30"/>
      <c r="I47" s="30"/>
      <c r="J47" s="30"/>
      <c r="K47" s="30"/>
    </row>
    <row r="48" spans="1:11" ht="15" thickTop="1" x14ac:dyDescent="0.35">
      <c r="D48" s="30"/>
      <c r="E48" s="30"/>
      <c r="F48" s="30"/>
      <c r="G48" s="30"/>
      <c r="H48" s="30"/>
      <c r="I48" s="30"/>
      <c r="J48" s="30"/>
      <c r="K48" s="30"/>
    </row>
  </sheetData>
  <mergeCells count="7">
    <mergeCell ref="D44:I44"/>
    <mergeCell ref="J13:N14"/>
    <mergeCell ref="D40:J43"/>
    <mergeCell ref="J3:K3"/>
    <mergeCell ref="A1:K1"/>
    <mergeCell ref="D3:I3"/>
    <mergeCell ref="J11:N12"/>
  </mergeCells>
  <pageMargins left="0.7" right="0.7" top="0.75" bottom="0.75" header="0.3" footer="0.3"/>
  <pageSetup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8365-139B-43FE-891A-FA36451D519C}">
  <sheetPr>
    <pageSetUpPr fitToPage="1"/>
  </sheetPr>
  <dimension ref="A1:J51"/>
  <sheetViews>
    <sheetView zoomScale="115" zoomScaleNormal="115" workbookViewId="0">
      <selection sqref="A1:G1"/>
    </sheetView>
  </sheetViews>
  <sheetFormatPr defaultRowHeight="14.5" x14ac:dyDescent="0.35"/>
  <cols>
    <col min="1" max="1" width="56.1796875" customWidth="1"/>
    <col min="2" max="2" width="13.1796875" customWidth="1"/>
    <col min="3" max="3" width="7.81640625" customWidth="1"/>
    <col min="4" max="7" width="12.1796875" customWidth="1"/>
  </cols>
  <sheetData>
    <row r="1" spans="1:8" ht="62.15" customHeight="1" x14ac:dyDescent="0.35">
      <c r="A1" s="215" t="s">
        <v>99</v>
      </c>
      <c r="B1" s="215"/>
      <c r="C1" s="215"/>
      <c r="D1" s="215"/>
      <c r="E1" s="215"/>
      <c r="F1" s="215"/>
      <c r="G1" s="215"/>
    </row>
    <row r="3" spans="1:8" ht="14.5" customHeight="1" x14ac:dyDescent="0.35">
      <c r="A3" s="34" t="s">
        <v>69</v>
      </c>
      <c r="B3" s="34"/>
      <c r="C3" s="1"/>
      <c r="D3" s="216" t="s">
        <v>36</v>
      </c>
      <c r="E3" s="216"/>
      <c r="F3" s="217" t="s">
        <v>37</v>
      </c>
      <c r="G3" s="217"/>
      <c r="H3" s="16"/>
    </row>
    <row r="4" spans="1:8" x14ac:dyDescent="0.35">
      <c r="B4" s="34"/>
      <c r="C4" s="1"/>
      <c r="D4" s="158" t="s">
        <v>25</v>
      </c>
      <c r="E4" s="157" t="s">
        <v>0</v>
      </c>
      <c r="F4" s="158" t="s">
        <v>25</v>
      </c>
      <c r="G4" s="157" t="s">
        <v>0</v>
      </c>
    </row>
    <row r="5" spans="1:8" x14ac:dyDescent="0.35">
      <c r="A5" t="s">
        <v>70</v>
      </c>
      <c r="B5" s="151">
        <v>22400000</v>
      </c>
      <c r="C5" s="15"/>
      <c r="D5" s="159"/>
      <c r="E5" s="186"/>
      <c r="F5" s="161"/>
      <c r="G5" s="160"/>
    </row>
    <row r="6" spans="1:8" x14ac:dyDescent="0.35">
      <c r="A6" t="s">
        <v>44</v>
      </c>
      <c r="B6" s="152">
        <v>600000</v>
      </c>
      <c r="C6" s="87" t="s">
        <v>53</v>
      </c>
      <c r="D6" s="108"/>
      <c r="E6" s="181"/>
      <c r="F6" s="115"/>
      <c r="G6" s="109"/>
    </row>
    <row r="7" spans="1:8" x14ac:dyDescent="0.35">
      <c r="A7" t="s">
        <v>39</v>
      </c>
      <c r="B7" s="152">
        <v>-17700000</v>
      </c>
      <c r="C7" s="87" t="s">
        <v>54</v>
      </c>
      <c r="D7" s="108"/>
      <c r="E7" s="181"/>
      <c r="F7" s="133">
        <f>-B7*$B$19</f>
        <v>3419639.9999999995</v>
      </c>
      <c r="G7" s="131">
        <f>-B7*$B$17</f>
        <v>1416000</v>
      </c>
      <c r="H7" s="26" t="s">
        <v>40</v>
      </c>
    </row>
    <row r="8" spans="1:8" x14ac:dyDescent="0.35">
      <c r="A8" t="s">
        <v>45</v>
      </c>
      <c r="B8" s="152">
        <v>1300000</v>
      </c>
      <c r="C8" s="87" t="s">
        <v>54</v>
      </c>
      <c r="D8" s="108"/>
      <c r="E8" s="181"/>
      <c r="F8" s="133">
        <f>-B8*$B$19</f>
        <v>-251159.99999999997</v>
      </c>
      <c r="G8" s="131">
        <f>-B8*$B$17</f>
        <v>-104000</v>
      </c>
      <c r="H8" s="26" t="s">
        <v>48</v>
      </c>
    </row>
    <row r="9" spans="1:8" x14ac:dyDescent="0.35">
      <c r="A9" t="s">
        <v>46</v>
      </c>
      <c r="B9" s="152">
        <v>-2000</v>
      </c>
      <c r="C9" s="87" t="s">
        <v>53</v>
      </c>
      <c r="D9" s="108"/>
      <c r="E9" s="181"/>
      <c r="F9" s="133"/>
      <c r="G9" s="131"/>
    </row>
    <row r="10" spans="1:8" x14ac:dyDescent="0.35">
      <c r="A10" t="s">
        <v>47</v>
      </c>
      <c r="B10" s="153">
        <v>-2340000</v>
      </c>
      <c r="C10" s="87" t="s">
        <v>54</v>
      </c>
      <c r="D10" s="108"/>
      <c r="E10" s="181"/>
      <c r="F10" s="133">
        <f>-B10*$B$19</f>
        <v>452087.99999999994</v>
      </c>
      <c r="G10" s="131">
        <f>-B10*$B$17</f>
        <v>187200</v>
      </c>
      <c r="H10" s="26" t="s">
        <v>49</v>
      </c>
    </row>
    <row r="11" spans="1:8" x14ac:dyDescent="0.35">
      <c r="A11" t="s">
        <v>52</v>
      </c>
      <c r="B11" s="151">
        <f>SUM(B5:B10)</f>
        <v>4258000</v>
      </c>
      <c r="C11" s="15"/>
      <c r="D11" s="108"/>
      <c r="E11" s="181">
        <f>B11*B17</f>
        <v>340640</v>
      </c>
      <c r="F11" s="133"/>
      <c r="G11" s="131"/>
    </row>
    <row r="12" spans="1:8" x14ac:dyDescent="0.35">
      <c r="A12" t="s">
        <v>23</v>
      </c>
      <c r="B12" s="154">
        <f>-B11*B17</f>
        <v>-340640</v>
      </c>
      <c r="C12" s="37"/>
      <c r="D12" s="111"/>
      <c r="E12" s="187"/>
      <c r="F12" s="133"/>
      <c r="G12" s="131"/>
    </row>
    <row r="13" spans="1:8" ht="15" thickBot="1" x14ac:dyDescent="0.4">
      <c r="A13" t="s">
        <v>24</v>
      </c>
      <c r="B13" s="155">
        <f>SUM(B11:B12)</f>
        <v>3917360</v>
      </c>
      <c r="C13" s="15"/>
      <c r="D13" s="113">
        <f>B13*B16</f>
        <v>822645.6</v>
      </c>
      <c r="E13" s="182"/>
      <c r="F13" s="183"/>
      <c r="G13" s="184"/>
    </row>
    <row r="14" spans="1:8" ht="15" thickTop="1" x14ac:dyDescent="0.35">
      <c r="B14" s="1"/>
      <c r="C14" s="1"/>
      <c r="D14" s="15"/>
      <c r="E14" s="15"/>
      <c r="F14" s="15"/>
      <c r="G14" s="15"/>
    </row>
    <row r="15" spans="1:8" x14ac:dyDescent="0.35">
      <c r="A15" s="27" t="s">
        <v>35</v>
      </c>
      <c r="B15" s="15"/>
      <c r="C15" s="15"/>
      <c r="D15" s="1"/>
    </row>
    <row r="16" spans="1:8" x14ac:dyDescent="0.35">
      <c r="A16" s="4" t="s">
        <v>56</v>
      </c>
      <c r="B16" s="19">
        <v>0.21</v>
      </c>
      <c r="C16" s="19"/>
      <c r="D16" s="1"/>
    </row>
    <row r="17" spans="1:7" x14ac:dyDescent="0.35">
      <c r="A17" s="4" t="s">
        <v>57</v>
      </c>
      <c r="B17" s="2">
        <v>0.08</v>
      </c>
      <c r="C17" s="2"/>
      <c r="D17" s="1"/>
    </row>
    <row r="18" spans="1:7" x14ac:dyDescent="0.35">
      <c r="A18" t="s">
        <v>29</v>
      </c>
      <c r="B18" s="20">
        <f>0.21*B17</f>
        <v>1.6799999999999999E-2</v>
      </c>
      <c r="C18" t="s">
        <v>41</v>
      </c>
      <c r="D18" s="1"/>
    </row>
    <row r="19" spans="1:7" x14ac:dyDescent="0.35">
      <c r="A19" t="s">
        <v>32</v>
      </c>
      <c r="B19" s="20">
        <f>B16-B18</f>
        <v>0.19319999999999998</v>
      </c>
      <c r="C19" t="s">
        <v>42</v>
      </c>
      <c r="D19" s="1"/>
    </row>
    <row r="20" spans="1:7" ht="14.5" customHeight="1" x14ac:dyDescent="0.35">
      <c r="A20" t="s">
        <v>100</v>
      </c>
      <c r="B20" s="20">
        <f>B17+B19</f>
        <v>0.2732</v>
      </c>
      <c r="C20" s="4" t="s">
        <v>43</v>
      </c>
      <c r="D20" s="1"/>
      <c r="E20" s="218"/>
      <c r="F20" s="218"/>
      <c r="G20" s="218"/>
    </row>
    <row r="21" spans="1:7" x14ac:dyDescent="0.35">
      <c r="B21" s="20"/>
      <c r="C21" s="4"/>
      <c r="E21" s="218"/>
      <c r="F21" s="218"/>
      <c r="G21" s="218"/>
    </row>
    <row r="22" spans="1:7" x14ac:dyDescent="0.35">
      <c r="A22" s="36" t="s">
        <v>38</v>
      </c>
      <c r="B22" s="1"/>
      <c r="C22" s="1"/>
      <c r="E22" s="30"/>
      <c r="F22" s="30"/>
      <c r="G22" s="30"/>
    </row>
    <row r="24" spans="1:7" x14ac:dyDescent="0.35">
      <c r="A24" s="57" t="s">
        <v>6</v>
      </c>
      <c r="B24" s="6"/>
      <c r="C24" s="1"/>
      <c r="D24" s="1"/>
    </row>
    <row r="25" spans="1:7" x14ac:dyDescent="0.35">
      <c r="A25" s="5" t="s">
        <v>7</v>
      </c>
      <c r="B25" s="6"/>
      <c r="C25" s="1"/>
      <c r="D25" s="1"/>
    </row>
    <row r="26" spans="1:7" x14ac:dyDescent="0.35">
      <c r="A26" s="5" t="s">
        <v>3</v>
      </c>
      <c r="B26" s="10">
        <f>D13</f>
        <v>822645.6</v>
      </c>
      <c r="C26" s="17"/>
      <c r="D26" s="17"/>
    </row>
    <row r="27" spans="1:7" x14ac:dyDescent="0.35">
      <c r="A27" s="5" t="s">
        <v>11</v>
      </c>
      <c r="B27" s="7">
        <f>E11</f>
        <v>340640</v>
      </c>
      <c r="C27" s="15"/>
      <c r="D27" s="15"/>
    </row>
    <row r="28" spans="1:7" x14ac:dyDescent="0.35">
      <c r="A28" s="5" t="s">
        <v>4</v>
      </c>
      <c r="B28" s="58">
        <v>0</v>
      </c>
      <c r="C28" s="1"/>
      <c r="D28" s="1"/>
    </row>
    <row r="29" spans="1:7" x14ac:dyDescent="0.35">
      <c r="A29" s="5" t="s">
        <v>8</v>
      </c>
      <c r="B29" s="10">
        <f>SUM(B26:B28)</f>
        <v>1163285.6000000001</v>
      </c>
      <c r="C29" s="17"/>
      <c r="D29" s="17"/>
    </row>
    <row r="30" spans="1:7" x14ac:dyDescent="0.35">
      <c r="A30" s="5" t="s">
        <v>26</v>
      </c>
      <c r="B30" s="6"/>
      <c r="C30" s="1"/>
      <c r="D30" s="1"/>
    </row>
    <row r="31" spans="1:7" x14ac:dyDescent="0.35">
      <c r="A31" s="5" t="s">
        <v>3</v>
      </c>
      <c r="B31" s="59">
        <f>F7+F8+F10</f>
        <v>3620567.9999999995</v>
      </c>
      <c r="C31" s="1"/>
      <c r="D31" s="1"/>
    </row>
    <row r="32" spans="1:7" x14ac:dyDescent="0.35">
      <c r="A32" s="5" t="s">
        <v>11</v>
      </c>
      <c r="B32" s="7">
        <f>G7+G8+G10</f>
        <v>1499200</v>
      </c>
      <c r="C32" s="1"/>
      <c r="D32" s="1"/>
    </row>
    <row r="33" spans="1:10" x14ac:dyDescent="0.35">
      <c r="A33" s="5" t="s">
        <v>4</v>
      </c>
      <c r="B33" s="58">
        <v>0</v>
      </c>
      <c r="C33" s="1"/>
      <c r="D33" s="1"/>
    </row>
    <row r="34" spans="1:10" x14ac:dyDescent="0.35">
      <c r="A34" s="5" t="s">
        <v>9</v>
      </c>
      <c r="B34" s="59">
        <f>SUM(B31:B33)</f>
        <v>5119768</v>
      </c>
      <c r="C34" s="1"/>
      <c r="D34" s="1"/>
    </row>
    <row r="35" spans="1:10" x14ac:dyDescent="0.35">
      <c r="A35" s="5" t="s">
        <v>10</v>
      </c>
      <c r="B35" s="7"/>
      <c r="C35" s="15"/>
      <c r="D35" s="15"/>
    </row>
    <row r="36" spans="1:10" x14ac:dyDescent="0.35">
      <c r="A36" s="5" t="s">
        <v>3</v>
      </c>
      <c r="B36" s="10">
        <f>B26+B31</f>
        <v>4443213.5999999996</v>
      </c>
      <c r="C36" s="17"/>
      <c r="D36" s="17"/>
    </row>
    <row r="37" spans="1:10" x14ac:dyDescent="0.35">
      <c r="A37" s="5" t="s">
        <v>11</v>
      </c>
      <c r="B37" s="7">
        <f>B27+B32</f>
        <v>1839840</v>
      </c>
      <c r="C37" s="15"/>
      <c r="D37" s="15"/>
    </row>
    <row r="38" spans="1:10" x14ac:dyDescent="0.35">
      <c r="A38" s="5" t="s">
        <v>4</v>
      </c>
      <c r="B38" s="58">
        <f>B28+B33</f>
        <v>0</v>
      </c>
      <c r="C38" s="1"/>
      <c r="D38" s="1"/>
    </row>
    <row r="39" spans="1:10" ht="15" thickBot="1" x14ac:dyDescent="0.4">
      <c r="A39" s="5" t="s">
        <v>12</v>
      </c>
      <c r="B39" s="60">
        <f>SUM(B36:B38)</f>
        <v>6283053.5999999996</v>
      </c>
      <c r="C39" s="17"/>
      <c r="D39" s="17"/>
    </row>
    <row r="40" spans="1:10" ht="15" thickTop="1" x14ac:dyDescent="0.35">
      <c r="B40" s="1"/>
      <c r="C40" s="1"/>
      <c r="D40" s="1"/>
    </row>
    <row r="41" spans="1:10" x14ac:dyDescent="0.35">
      <c r="A41" s="38" t="s">
        <v>13</v>
      </c>
      <c r="B41" s="8" t="s">
        <v>1</v>
      </c>
      <c r="C41" s="8" t="s">
        <v>2</v>
      </c>
      <c r="D41" s="1"/>
    </row>
    <row r="42" spans="1:10" x14ac:dyDescent="0.35">
      <c r="A42" s="31" t="s">
        <v>14</v>
      </c>
      <c r="B42" s="10">
        <f>B5*B16</f>
        <v>4704000</v>
      </c>
      <c r="C42" s="11">
        <v>21</v>
      </c>
      <c r="D42" s="1"/>
    </row>
    <row r="43" spans="1:10" ht="15.65" customHeight="1" x14ac:dyDescent="0.35">
      <c r="A43" s="39" t="s">
        <v>15</v>
      </c>
      <c r="B43" s="7">
        <f>(B5*B17+B6*B17+B9*B17)*(100%-B16)</f>
        <v>1453473.6</v>
      </c>
      <c r="C43" s="12">
        <f>B43/$B$5*100</f>
        <v>6.4887214285714281</v>
      </c>
      <c r="D43" s="32"/>
      <c r="E43" s="32"/>
      <c r="F43" s="32"/>
      <c r="G43" s="32"/>
      <c r="H43" s="32"/>
      <c r="I43" s="32"/>
      <c r="J43" s="32"/>
    </row>
    <row r="44" spans="1:10" x14ac:dyDescent="0.35">
      <c r="A44" s="39" t="s">
        <v>16</v>
      </c>
      <c r="B44" s="6" t="s">
        <v>5</v>
      </c>
      <c r="C44" s="12" t="s">
        <v>5</v>
      </c>
      <c r="D44" s="32"/>
      <c r="E44" s="32"/>
      <c r="F44" s="32"/>
      <c r="G44" s="32"/>
      <c r="H44" s="32"/>
      <c r="I44" s="32"/>
      <c r="J44" s="32"/>
    </row>
    <row r="45" spans="1:10" ht="15" customHeight="1" x14ac:dyDescent="0.35">
      <c r="A45" s="39" t="s">
        <v>17</v>
      </c>
      <c r="B45" s="6" t="s">
        <v>5</v>
      </c>
      <c r="C45" s="12" t="s">
        <v>5</v>
      </c>
      <c r="D45" s="32"/>
      <c r="E45" s="32"/>
      <c r="F45" s="32"/>
      <c r="G45" s="32"/>
      <c r="H45" s="32"/>
      <c r="I45" s="32"/>
      <c r="J45" s="32"/>
    </row>
    <row r="46" spans="1:10" x14ac:dyDescent="0.35">
      <c r="A46" s="39" t="s">
        <v>18</v>
      </c>
      <c r="B46" s="6" t="s">
        <v>5</v>
      </c>
      <c r="C46" s="12" t="s">
        <v>5</v>
      </c>
      <c r="D46" s="32"/>
      <c r="E46" s="32"/>
      <c r="F46" s="32"/>
      <c r="G46" s="32"/>
      <c r="H46" s="32"/>
      <c r="I46" s="32"/>
      <c r="J46" s="32"/>
    </row>
    <row r="47" spans="1:10" x14ac:dyDescent="0.35">
      <c r="A47" s="39" t="s">
        <v>19</v>
      </c>
      <c r="B47" s="40" t="s">
        <v>5</v>
      </c>
      <c r="C47" s="12" t="s">
        <v>5</v>
      </c>
      <c r="D47" s="30"/>
      <c r="E47" s="30"/>
      <c r="F47" s="30"/>
      <c r="G47" s="30"/>
    </row>
    <row r="48" spans="1:10" x14ac:dyDescent="0.35">
      <c r="A48" s="39" t="s">
        <v>20</v>
      </c>
      <c r="B48" s="40" t="s">
        <v>5</v>
      </c>
      <c r="C48" s="12" t="s">
        <v>5</v>
      </c>
      <c r="D48" s="30"/>
      <c r="E48" s="30"/>
      <c r="F48" s="30"/>
      <c r="G48" s="30"/>
    </row>
    <row r="49" spans="1:7" ht="14.5" customHeight="1" x14ac:dyDescent="0.35">
      <c r="A49" s="39" t="s">
        <v>21</v>
      </c>
      <c r="B49" s="9">
        <f>(B6+B9)*B16</f>
        <v>125580</v>
      </c>
      <c r="C49" s="62">
        <f t="shared" ref="C49:C50" si="0">B49/$B$5*100</f>
        <v>0.56062500000000004</v>
      </c>
      <c r="D49" s="30"/>
      <c r="E49" s="30"/>
      <c r="F49" s="30"/>
      <c r="G49" s="30"/>
    </row>
    <row r="50" spans="1:7" ht="15" thickBot="1" x14ac:dyDescent="0.4">
      <c r="A50" s="31" t="s">
        <v>10</v>
      </c>
      <c r="B50" s="60">
        <f>SUM(B42:B49)</f>
        <v>6283053.5999999996</v>
      </c>
      <c r="C50" s="61">
        <f t="shared" si="0"/>
        <v>28.049346428571425</v>
      </c>
      <c r="D50" s="30"/>
      <c r="E50" s="30"/>
      <c r="F50" s="30"/>
      <c r="G50" s="30"/>
    </row>
    <row r="51" spans="1:7" ht="15" thickTop="1" x14ac:dyDescent="0.35">
      <c r="D51" s="30"/>
      <c r="E51" s="30"/>
      <c r="F51" s="30"/>
      <c r="G51" s="30"/>
    </row>
  </sheetData>
  <mergeCells count="4">
    <mergeCell ref="A1:G1"/>
    <mergeCell ref="D3:E3"/>
    <mergeCell ref="F3:G3"/>
    <mergeCell ref="E20:G21"/>
  </mergeCells>
  <pageMargins left="0.7" right="0.7" top="0.75" bottom="0.75" header="0.3" footer="0.3"/>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949D-51FA-4670-99D4-E01A73843C79}">
  <sheetPr>
    <pageSetUpPr fitToPage="1"/>
  </sheetPr>
  <dimension ref="A1:K51"/>
  <sheetViews>
    <sheetView zoomScale="115" zoomScaleNormal="115" workbookViewId="0">
      <selection sqref="A1:G1"/>
    </sheetView>
  </sheetViews>
  <sheetFormatPr defaultRowHeight="14.5" x14ac:dyDescent="0.35"/>
  <cols>
    <col min="1" max="1" width="56.1796875" customWidth="1"/>
    <col min="2" max="2" width="13.1796875" customWidth="1"/>
    <col min="3" max="3" width="7.81640625" customWidth="1"/>
    <col min="4" max="6" width="11.81640625" customWidth="1"/>
    <col min="7" max="7" width="11.1796875" customWidth="1"/>
    <col min="8" max="9" width="11.81640625" customWidth="1"/>
    <col min="10" max="10" width="12.1796875" customWidth="1"/>
    <col min="11" max="11" width="11.81640625" customWidth="1"/>
  </cols>
  <sheetData>
    <row r="1" spans="1:11" x14ac:dyDescent="0.35">
      <c r="A1" s="215" t="s">
        <v>78</v>
      </c>
      <c r="B1" s="215"/>
      <c r="C1" s="215"/>
      <c r="D1" s="215"/>
      <c r="E1" s="215"/>
      <c r="F1" s="215"/>
      <c r="G1" s="215"/>
      <c r="H1" s="5"/>
      <c r="I1" s="5"/>
      <c r="J1" s="5"/>
      <c r="K1" s="5"/>
    </row>
    <row r="3" spans="1:11" ht="14.5" customHeight="1" x14ac:dyDescent="0.35">
      <c r="A3" s="34" t="s">
        <v>69</v>
      </c>
      <c r="B3" s="34"/>
      <c r="C3" s="1"/>
      <c r="D3" s="216" t="s">
        <v>36</v>
      </c>
      <c r="E3" s="216"/>
      <c r="F3" s="216"/>
      <c r="G3" s="216"/>
      <c r="H3" s="216"/>
      <c r="I3" s="216"/>
      <c r="J3" s="217" t="s">
        <v>37</v>
      </c>
      <c r="K3" s="217"/>
    </row>
    <row r="4" spans="1:11" ht="29" x14ac:dyDescent="0.35">
      <c r="B4" s="34"/>
      <c r="C4" s="1"/>
      <c r="D4" s="156" t="s">
        <v>82</v>
      </c>
      <c r="E4" s="156" t="s">
        <v>83</v>
      </c>
      <c r="F4" s="157" t="s">
        <v>25</v>
      </c>
      <c r="G4" s="158" t="s">
        <v>84</v>
      </c>
      <c r="H4" s="157" t="s">
        <v>85</v>
      </c>
      <c r="I4" s="157" t="s">
        <v>0</v>
      </c>
      <c r="J4" s="158" t="s">
        <v>25</v>
      </c>
      <c r="K4" s="157" t="s">
        <v>0</v>
      </c>
    </row>
    <row r="5" spans="1:11" x14ac:dyDescent="0.35">
      <c r="A5" t="s">
        <v>70</v>
      </c>
      <c r="B5" s="151">
        <v>22400000</v>
      </c>
      <c r="C5" s="15"/>
      <c r="D5" s="162"/>
      <c r="E5" s="163"/>
      <c r="F5" s="163"/>
      <c r="G5" s="163"/>
      <c r="H5" s="163"/>
      <c r="I5" s="164"/>
      <c r="J5" s="165"/>
      <c r="K5" s="164"/>
    </row>
    <row r="6" spans="1:11" x14ac:dyDescent="0.35">
      <c r="A6" t="s">
        <v>44</v>
      </c>
      <c r="B6" s="152">
        <v>600000</v>
      </c>
      <c r="C6" s="87" t="s">
        <v>53</v>
      </c>
      <c r="D6" s="166"/>
      <c r="E6" s="167"/>
      <c r="F6" s="167"/>
      <c r="G6" s="167"/>
      <c r="H6" s="17"/>
      <c r="I6" s="168"/>
      <c r="J6" s="169"/>
      <c r="K6" s="170"/>
    </row>
    <row r="7" spans="1:11" x14ac:dyDescent="0.35">
      <c r="A7" t="s">
        <v>39</v>
      </c>
      <c r="B7" s="152">
        <v>-17700000</v>
      </c>
      <c r="C7" s="87" t="s">
        <v>54</v>
      </c>
      <c r="D7" s="166"/>
      <c r="E7" s="167"/>
      <c r="F7" s="167"/>
      <c r="G7" s="167"/>
      <c r="H7" s="17"/>
      <c r="I7" s="168"/>
      <c r="J7" s="171">
        <f>-B7*B19</f>
        <v>3419639.9999999995</v>
      </c>
      <c r="K7" s="170">
        <v>1416000</v>
      </c>
    </row>
    <row r="8" spans="1:11" x14ac:dyDescent="0.35">
      <c r="A8" t="s">
        <v>45</v>
      </c>
      <c r="B8" s="152">
        <v>1300000</v>
      </c>
      <c r="C8" s="87" t="s">
        <v>54</v>
      </c>
      <c r="D8" s="169"/>
      <c r="E8" s="17"/>
      <c r="F8" s="17"/>
      <c r="G8" s="17"/>
      <c r="H8" s="17"/>
      <c r="I8" s="168"/>
      <c r="J8" s="171">
        <f>-B8*B19</f>
        <v>-251159.99999999997</v>
      </c>
      <c r="K8" s="170">
        <v>-104000</v>
      </c>
    </row>
    <row r="9" spans="1:11" x14ac:dyDescent="0.35">
      <c r="A9" t="s">
        <v>46</v>
      </c>
      <c r="B9" s="152">
        <v>-2000</v>
      </c>
      <c r="C9" s="87" t="s">
        <v>53</v>
      </c>
      <c r="D9" s="172"/>
      <c r="E9" s="173"/>
      <c r="F9" s="173"/>
      <c r="G9" s="173"/>
      <c r="H9" s="173"/>
      <c r="I9" s="170"/>
      <c r="J9" s="171"/>
      <c r="K9" s="170"/>
    </row>
    <row r="10" spans="1:11" x14ac:dyDescent="0.35">
      <c r="A10" t="s">
        <v>47</v>
      </c>
      <c r="B10" s="153">
        <v>-2340000</v>
      </c>
      <c r="C10" s="87" t="s">
        <v>54</v>
      </c>
      <c r="D10" s="169"/>
      <c r="E10" s="17"/>
      <c r="F10" s="17"/>
      <c r="G10" s="17"/>
      <c r="H10" s="174"/>
      <c r="I10" s="170"/>
      <c r="J10" s="175">
        <f>-B10*B19</f>
        <v>452087.99999999994</v>
      </c>
      <c r="K10" s="170">
        <v>187200</v>
      </c>
    </row>
    <row r="11" spans="1:11" x14ac:dyDescent="0.35">
      <c r="A11" t="s">
        <v>52</v>
      </c>
      <c r="B11" s="151">
        <f>SUM(B5:B10)</f>
        <v>4258000</v>
      </c>
      <c r="C11" s="15"/>
      <c r="D11" s="169"/>
      <c r="E11" s="17"/>
      <c r="F11" s="174"/>
      <c r="G11" s="174">
        <f>B11*B17</f>
        <v>340640</v>
      </c>
      <c r="H11" s="174">
        <v>5000</v>
      </c>
      <c r="I11" s="168">
        <f>G11-H11</f>
        <v>335640</v>
      </c>
      <c r="J11" s="171"/>
      <c r="K11" s="168"/>
    </row>
    <row r="12" spans="1:11" x14ac:dyDescent="0.35">
      <c r="A12" t="s">
        <v>23</v>
      </c>
      <c r="B12" s="154">
        <f>-I11</f>
        <v>-335640</v>
      </c>
      <c r="C12" s="37"/>
      <c r="D12" s="172"/>
      <c r="E12" s="173"/>
      <c r="F12" s="174"/>
      <c r="G12" s="174"/>
      <c r="H12" s="174"/>
      <c r="I12" s="168"/>
      <c r="J12" s="171"/>
      <c r="K12" s="168"/>
    </row>
    <row r="13" spans="1:11" ht="15" thickBot="1" x14ac:dyDescent="0.4">
      <c r="A13" t="s">
        <v>24</v>
      </c>
      <c r="B13" s="155">
        <f>SUM(B11:B12)</f>
        <v>3922360</v>
      </c>
      <c r="C13" s="15"/>
      <c r="D13" s="176">
        <f>B13*B16</f>
        <v>823695.6</v>
      </c>
      <c r="E13" s="177">
        <v>200000</v>
      </c>
      <c r="F13" s="178">
        <f>D13-E13</f>
        <v>623695.6</v>
      </c>
      <c r="G13" s="178"/>
      <c r="H13" s="178"/>
      <c r="I13" s="179"/>
      <c r="J13" s="180"/>
      <c r="K13" s="179"/>
    </row>
    <row r="14" spans="1:11" ht="15" thickTop="1" x14ac:dyDescent="0.35">
      <c r="B14" s="1"/>
      <c r="C14" s="1"/>
      <c r="D14" s="15"/>
      <c r="E14" s="15"/>
      <c r="F14" s="15"/>
      <c r="G14" s="15"/>
    </row>
    <row r="15" spans="1:11" x14ac:dyDescent="0.35">
      <c r="A15" s="27" t="s">
        <v>35</v>
      </c>
      <c r="B15" s="15"/>
      <c r="C15" s="15"/>
      <c r="D15" s="1"/>
    </row>
    <row r="16" spans="1:11" x14ac:dyDescent="0.35">
      <c r="A16" s="4" t="s">
        <v>56</v>
      </c>
      <c r="B16" s="19">
        <v>0.21</v>
      </c>
      <c r="C16" s="19"/>
      <c r="D16" s="1"/>
    </row>
    <row r="17" spans="1:7" x14ac:dyDescent="0.35">
      <c r="A17" s="4" t="s">
        <v>57</v>
      </c>
      <c r="B17" s="2">
        <v>0.08</v>
      </c>
      <c r="C17" s="2"/>
      <c r="D17" s="1"/>
    </row>
    <row r="18" spans="1:7" x14ac:dyDescent="0.35">
      <c r="A18" t="s">
        <v>29</v>
      </c>
      <c r="B18" s="20">
        <f>0.21*B17</f>
        <v>1.6799999999999999E-2</v>
      </c>
      <c r="C18" t="s">
        <v>41</v>
      </c>
      <c r="D18" s="1"/>
    </row>
    <row r="19" spans="1:7" x14ac:dyDescent="0.35">
      <c r="A19" t="s">
        <v>32</v>
      </c>
      <c r="B19" s="20">
        <f>B16-B18</f>
        <v>0.19319999999999998</v>
      </c>
      <c r="C19" t="s">
        <v>42</v>
      </c>
      <c r="D19" s="1"/>
    </row>
    <row r="20" spans="1:7" ht="14.5" customHeight="1" x14ac:dyDescent="0.35">
      <c r="A20" t="s">
        <v>100</v>
      </c>
      <c r="B20" s="20">
        <f>B17+B19</f>
        <v>0.2732</v>
      </c>
      <c r="C20" s="4" t="s">
        <v>43</v>
      </c>
      <c r="D20" s="1"/>
      <c r="E20" s="30"/>
      <c r="F20" s="30"/>
      <c r="G20" s="30"/>
    </row>
    <row r="21" spans="1:7" x14ac:dyDescent="0.35">
      <c r="B21" s="20"/>
      <c r="C21" s="4"/>
      <c r="E21" s="30"/>
      <c r="F21" s="30"/>
      <c r="G21" s="30"/>
    </row>
    <row r="22" spans="1:7" x14ac:dyDescent="0.35">
      <c r="A22" s="36" t="s">
        <v>38</v>
      </c>
      <c r="B22" s="1"/>
      <c r="C22" s="1"/>
      <c r="E22" s="30"/>
      <c r="F22" s="30"/>
      <c r="G22" s="30"/>
    </row>
    <row r="24" spans="1:7" x14ac:dyDescent="0.35">
      <c r="A24" s="57" t="s">
        <v>6</v>
      </c>
      <c r="B24" s="6"/>
      <c r="C24" s="1"/>
      <c r="D24" s="1"/>
    </row>
    <row r="25" spans="1:7" x14ac:dyDescent="0.35">
      <c r="A25" s="5" t="s">
        <v>7</v>
      </c>
      <c r="B25" s="6"/>
      <c r="C25" s="1"/>
      <c r="D25" s="1"/>
    </row>
    <row r="26" spans="1:7" x14ac:dyDescent="0.35">
      <c r="A26" s="5" t="s">
        <v>3</v>
      </c>
      <c r="B26" s="10">
        <f>F13</f>
        <v>623695.6</v>
      </c>
      <c r="C26" s="17"/>
      <c r="D26" s="17"/>
    </row>
    <row r="27" spans="1:7" x14ac:dyDescent="0.35">
      <c r="A27" s="5" t="s">
        <v>11</v>
      </c>
      <c r="B27" s="7">
        <f>I11</f>
        <v>335640</v>
      </c>
      <c r="C27" s="15"/>
      <c r="D27" s="15"/>
    </row>
    <row r="28" spans="1:7" x14ac:dyDescent="0.35">
      <c r="A28" s="5" t="s">
        <v>4</v>
      </c>
      <c r="B28" s="58">
        <v>0</v>
      </c>
      <c r="C28" s="1"/>
      <c r="D28" s="1"/>
    </row>
    <row r="29" spans="1:7" x14ac:dyDescent="0.35">
      <c r="A29" s="5" t="s">
        <v>8</v>
      </c>
      <c r="B29" s="10">
        <f>SUM(B26:B28)</f>
        <v>959335.6</v>
      </c>
      <c r="C29" s="17"/>
      <c r="D29" s="17"/>
    </row>
    <row r="30" spans="1:7" x14ac:dyDescent="0.35">
      <c r="A30" s="5" t="s">
        <v>26</v>
      </c>
      <c r="B30" s="6"/>
      <c r="C30" s="1"/>
      <c r="D30" s="1"/>
    </row>
    <row r="31" spans="1:7" x14ac:dyDescent="0.35">
      <c r="A31" s="5" t="s">
        <v>3</v>
      </c>
      <c r="B31" s="59">
        <f>J7+J8+J10</f>
        <v>3620567.9999999995</v>
      </c>
      <c r="C31" s="1"/>
      <c r="D31" s="1"/>
    </row>
    <row r="32" spans="1:7" x14ac:dyDescent="0.35">
      <c r="A32" s="5" t="s">
        <v>11</v>
      </c>
      <c r="B32" s="7">
        <f>K7+K8+K10</f>
        <v>1499200</v>
      </c>
      <c r="C32" s="1"/>
      <c r="D32" s="1"/>
    </row>
    <row r="33" spans="1:10" x14ac:dyDescent="0.35">
      <c r="A33" s="5" t="s">
        <v>4</v>
      </c>
      <c r="B33" s="58">
        <v>0</v>
      </c>
      <c r="C33" s="1"/>
      <c r="D33" s="1"/>
    </row>
    <row r="34" spans="1:10" x14ac:dyDescent="0.35">
      <c r="A34" s="5" t="s">
        <v>9</v>
      </c>
      <c r="B34" s="59">
        <f>SUM(B31:B33)</f>
        <v>5119768</v>
      </c>
      <c r="C34" s="1"/>
      <c r="D34" s="1"/>
    </row>
    <row r="35" spans="1:10" x14ac:dyDescent="0.35">
      <c r="A35" s="5" t="s">
        <v>10</v>
      </c>
      <c r="B35" s="7"/>
      <c r="C35" s="15"/>
      <c r="D35" s="15"/>
    </row>
    <row r="36" spans="1:10" x14ac:dyDescent="0.35">
      <c r="A36" s="5" t="s">
        <v>3</v>
      </c>
      <c r="B36" s="10">
        <f>B26+B31</f>
        <v>4244263.5999999996</v>
      </c>
      <c r="C36" s="17"/>
      <c r="D36" s="17"/>
    </row>
    <row r="37" spans="1:10" x14ac:dyDescent="0.35">
      <c r="A37" s="5" t="s">
        <v>11</v>
      </c>
      <c r="B37" s="7">
        <f>B27+B32</f>
        <v>1834840</v>
      </c>
      <c r="C37" s="15"/>
      <c r="D37" s="15"/>
    </row>
    <row r="38" spans="1:10" x14ac:dyDescent="0.35">
      <c r="A38" s="5" t="s">
        <v>4</v>
      </c>
      <c r="B38" s="58">
        <f>B28+B33</f>
        <v>0</v>
      </c>
      <c r="C38" s="1"/>
      <c r="D38" s="1"/>
    </row>
    <row r="39" spans="1:10" ht="15" thickBot="1" x14ac:dyDescent="0.4">
      <c r="A39" s="5" t="s">
        <v>12</v>
      </c>
      <c r="B39" s="60">
        <f>SUM(B36:B38)</f>
        <v>6079103.5999999996</v>
      </c>
      <c r="C39" s="17"/>
      <c r="D39" s="17"/>
    </row>
    <row r="40" spans="1:10" ht="15" thickTop="1" x14ac:dyDescent="0.35">
      <c r="B40" s="1"/>
      <c r="C40" s="1"/>
      <c r="D40" s="1"/>
    </row>
    <row r="41" spans="1:10" x14ac:dyDescent="0.35">
      <c r="A41" s="38" t="s">
        <v>13</v>
      </c>
      <c r="B41" s="8" t="s">
        <v>1</v>
      </c>
      <c r="C41" s="8" t="s">
        <v>2</v>
      </c>
      <c r="D41" s="1"/>
    </row>
    <row r="42" spans="1:10" x14ac:dyDescent="0.35">
      <c r="A42" s="31" t="s">
        <v>14</v>
      </c>
      <c r="B42" s="10">
        <f>B5*B16</f>
        <v>4704000</v>
      </c>
      <c r="C42" s="11">
        <v>21</v>
      </c>
      <c r="D42" s="1"/>
    </row>
    <row r="43" spans="1:10" ht="15.65" customHeight="1" x14ac:dyDescent="0.35">
      <c r="A43" s="39" t="s">
        <v>15</v>
      </c>
      <c r="B43" s="7">
        <f>(B5*B17+B6*B17+B9*B17-H11)*(100%-B16)</f>
        <v>1449523.6</v>
      </c>
      <c r="C43" s="12">
        <f>B43/$B$5*100</f>
        <v>6.4710875000000003</v>
      </c>
      <c r="D43" s="32"/>
      <c r="E43" s="32"/>
      <c r="F43" s="32"/>
      <c r="G43" s="32"/>
      <c r="H43" s="32"/>
      <c r="I43" s="32"/>
      <c r="J43" s="32"/>
    </row>
    <row r="44" spans="1:10" x14ac:dyDescent="0.35">
      <c r="A44" s="39" t="s">
        <v>16</v>
      </c>
      <c r="B44" s="6" t="s">
        <v>5</v>
      </c>
      <c r="C44" s="12" t="s">
        <v>5</v>
      </c>
      <c r="D44" s="32"/>
      <c r="E44" s="32"/>
      <c r="F44" s="32"/>
      <c r="G44" s="32"/>
      <c r="H44" s="32"/>
      <c r="I44" s="32"/>
      <c r="J44" s="32"/>
    </row>
    <row r="45" spans="1:10" ht="15" customHeight="1" x14ac:dyDescent="0.35">
      <c r="A45" s="39" t="s">
        <v>17</v>
      </c>
      <c r="B45" s="6" t="s">
        <v>5</v>
      </c>
      <c r="C45" s="12" t="s">
        <v>5</v>
      </c>
      <c r="D45" s="32"/>
      <c r="E45" s="32"/>
      <c r="F45" s="32"/>
      <c r="G45" s="32"/>
      <c r="H45" s="32"/>
      <c r="I45" s="32"/>
      <c r="J45" s="32"/>
    </row>
    <row r="46" spans="1:10" x14ac:dyDescent="0.35">
      <c r="A46" s="39" t="s">
        <v>18</v>
      </c>
      <c r="B46" s="6" t="s">
        <v>5</v>
      </c>
      <c r="C46" s="12" t="s">
        <v>5</v>
      </c>
      <c r="D46" s="32"/>
      <c r="E46" s="32"/>
      <c r="F46" s="32"/>
      <c r="G46" s="32"/>
      <c r="H46" s="32"/>
      <c r="I46" s="32"/>
      <c r="J46" s="32"/>
    </row>
    <row r="47" spans="1:10" x14ac:dyDescent="0.35">
      <c r="A47" s="39" t="s">
        <v>19</v>
      </c>
      <c r="B47" s="40">
        <f>-E13</f>
        <v>-200000</v>
      </c>
      <c r="C47" s="12">
        <f t="shared" ref="C47" si="0">B47/$B$5*100</f>
        <v>-0.89285714285714279</v>
      </c>
      <c r="D47" s="30"/>
      <c r="E47" s="30"/>
      <c r="F47" s="30"/>
      <c r="G47" s="30"/>
    </row>
    <row r="48" spans="1:10" x14ac:dyDescent="0.35">
      <c r="A48" s="39" t="s">
        <v>20</v>
      </c>
      <c r="B48" s="40" t="s">
        <v>5</v>
      </c>
      <c r="C48" s="12" t="s">
        <v>5</v>
      </c>
      <c r="D48" s="30"/>
      <c r="E48" s="30"/>
      <c r="F48" s="30"/>
      <c r="G48" s="30"/>
    </row>
    <row r="49" spans="1:7" ht="14.5" customHeight="1" x14ac:dyDescent="0.35">
      <c r="A49" s="39" t="s">
        <v>21</v>
      </c>
      <c r="B49" s="9">
        <f>(B6+B9)*B16</f>
        <v>125580</v>
      </c>
      <c r="C49" s="62">
        <f t="shared" ref="C49:C50" si="1">B49/$B$5*100</f>
        <v>0.56062500000000004</v>
      </c>
      <c r="D49" s="30"/>
      <c r="E49" s="30"/>
      <c r="F49" s="30"/>
      <c r="G49" s="30"/>
    </row>
    <row r="50" spans="1:7" ht="15" thickBot="1" x14ac:dyDescent="0.4">
      <c r="A50" s="31" t="s">
        <v>10</v>
      </c>
      <c r="B50" s="60">
        <f>SUM(B42:B49)</f>
        <v>6079103.5999999996</v>
      </c>
      <c r="C50" s="61">
        <f t="shared" si="1"/>
        <v>27.138855357142855</v>
      </c>
      <c r="D50" s="30"/>
      <c r="E50" s="30"/>
      <c r="F50" s="30"/>
      <c r="G50" s="30"/>
    </row>
    <row r="51" spans="1:7" ht="15" thickTop="1" x14ac:dyDescent="0.35">
      <c r="D51" s="30"/>
      <c r="E51" s="30"/>
      <c r="F51" s="30"/>
      <c r="G51" s="30"/>
    </row>
  </sheetData>
  <mergeCells count="3">
    <mergeCell ref="D3:I3"/>
    <mergeCell ref="J3:K3"/>
    <mergeCell ref="A1:G1"/>
  </mergeCells>
  <pageMargins left="0.7" right="0.7" top="0.75" bottom="0.75" header="0.3" footer="0.3"/>
  <pageSetup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82AB-4A14-4B85-991F-73AC8A2D0CDC}">
  <sheetPr>
    <pageSetUpPr fitToPage="1"/>
  </sheetPr>
  <dimension ref="A1:H50"/>
  <sheetViews>
    <sheetView zoomScale="115" zoomScaleNormal="115" workbookViewId="0">
      <selection sqref="A1:G1"/>
    </sheetView>
  </sheetViews>
  <sheetFormatPr defaultRowHeight="14.5" x14ac:dyDescent="0.35"/>
  <cols>
    <col min="1" max="1" width="58.81640625" customWidth="1"/>
    <col min="2" max="2" width="11.81640625" bestFit="1" customWidth="1"/>
    <col min="3" max="3" width="8" customWidth="1"/>
    <col min="4" max="5" width="11.81640625" customWidth="1"/>
    <col min="6" max="6" width="12.1796875" customWidth="1"/>
    <col min="7" max="7" width="11.1796875" customWidth="1"/>
    <col min="8" max="8" width="11.54296875" bestFit="1" customWidth="1"/>
  </cols>
  <sheetData>
    <row r="1" spans="1:7" ht="78.650000000000006" customHeight="1" x14ac:dyDescent="0.35">
      <c r="A1" s="219" t="s">
        <v>98</v>
      </c>
      <c r="B1" s="219"/>
      <c r="C1" s="219"/>
      <c r="D1" s="219"/>
      <c r="E1" s="219"/>
      <c r="F1" s="219"/>
      <c r="G1" s="219"/>
    </row>
    <row r="3" spans="1:7" x14ac:dyDescent="0.35">
      <c r="A3" s="34" t="s">
        <v>69</v>
      </c>
      <c r="D3" s="205" t="s">
        <v>33</v>
      </c>
      <c r="E3" s="220"/>
      <c r="F3" s="201" t="s">
        <v>34</v>
      </c>
      <c r="G3" s="202"/>
    </row>
    <row r="4" spans="1:7" x14ac:dyDescent="0.35">
      <c r="D4" s="158" t="s">
        <v>25</v>
      </c>
      <c r="E4" s="157" t="s">
        <v>0</v>
      </c>
      <c r="F4" s="158" t="s">
        <v>25</v>
      </c>
      <c r="G4" s="157" t="s">
        <v>0</v>
      </c>
    </row>
    <row r="5" spans="1:7" x14ac:dyDescent="0.35">
      <c r="A5" t="s">
        <v>70</v>
      </c>
      <c r="B5" s="65">
        <v>5200000</v>
      </c>
      <c r="C5" s="22"/>
      <c r="D5" s="169"/>
      <c r="E5" s="170"/>
      <c r="F5" s="171"/>
      <c r="G5" s="168"/>
    </row>
    <row r="6" spans="1:7" x14ac:dyDescent="0.35">
      <c r="A6" t="s">
        <v>59</v>
      </c>
      <c r="B6" s="22">
        <v>-275000</v>
      </c>
      <c r="C6" s="89"/>
      <c r="D6" s="169"/>
      <c r="E6" s="170"/>
      <c r="F6" s="171">
        <f>-B6*$B$20</f>
        <v>55440</v>
      </c>
      <c r="G6" s="168">
        <f>-B6*$B$18</f>
        <v>11000</v>
      </c>
    </row>
    <row r="7" spans="1:7" x14ac:dyDescent="0.35">
      <c r="A7" t="s">
        <v>51</v>
      </c>
      <c r="B7" s="22">
        <v>10000</v>
      </c>
      <c r="C7" s="89"/>
      <c r="D7" s="169"/>
      <c r="E7" s="170"/>
      <c r="F7" s="171"/>
      <c r="G7" s="168"/>
    </row>
    <row r="8" spans="1:7" x14ac:dyDescent="0.35">
      <c r="A8" t="s">
        <v>50</v>
      </c>
      <c r="B8" s="22">
        <v>108000</v>
      </c>
      <c r="C8" s="89"/>
      <c r="D8" s="169"/>
      <c r="E8" s="170"/>
      <c r="F8" s="171"/>
      <c r="G8" s="168"/>
    </row>
    <row r="9" spans="1:7" x14ac:dyDescent="0.35">
      <c r="A9" t="s">
        <v>39</v>
      </c>
      <c r="B9" s="64">
        <v>-1260000</v>
      </c>
      <c r="C9" s="89"/>
      <c r="D9" s="169"/>
      <c r="E9" s="170"/>
      <c r="F9" s="171">
        <f>-B9*$B$20</f>
        <v>254016</v>
      </c>
      <c r="G9" s="168">
        <f>-B9*$B$18</f>
        <v>50400</v>
      </c>
    </row>
    <row r="10" spans="1:7" x14ac:dyDescent="0.35">
      <c r="A10" t="s">
        <v>52</v>
      </c>
      <c r="B10" s="65">
        <f>SUM(B5:B9)</f>
        <v>3783000</v>
      </c>
      <c r="C10" s="22"/>
      <c r="D10" s="169"/>
      <c r="E10" s="170">
        <f>B10*B18</f>
        <v>151320</v>
      </c>
      <c r="F10" s="171"/>
      <c r="G10" s="168"/>
    </row>
    <row r="11" spans="1:7" x14ac:dyDescent="0.35">
      <c r="A11" t="s">
        <v>23</v>
      </c>
      <c r="B11" s="64">
        <f>-B10*B18</f>
        <v>-151320</v>
      </c>
      <c r="C11" s="22"/>
      <c r="D11" s="169"/>
      <c r="E11" s="170"/>
      <c r="F11" s="171"/>
      <c r="G11" s="168"/>
    </row>
    <row r="12" spans="1:7" x14ac:dyDescent="0.35">
      <c r="A12" t="s">
        <v>24</v>
      </c>
      <c r="B12" s="65">
        <f>SUM(B10:B11)</f>
        <v>3631680</v>
      </c>
      <c r="C12" s="22"/>
      <c r="D12" s="176">
        <f>B12*B17</f>
        <v>762652.79999999993</v>
      </c>
      <c r="E12" s="185"/>
      <c r="F12" s="180"/>
      <c r="G12" s="179"/>
    </row>
    <row r="13" spans="1:7" x14ac:dyDescent="0.35">
      <c r="B13" s="15"/>
      <c r="C13" s="15"/>
      <c r="D13" s="17"/>
      <c r="E13" s="17"/>
      <c r="F13" s="17"/>
      <c r="G13" s="17"/>
    </row>
    <row r="14" spans="1:7" x14ac:dyDescent="0.35">
      <c r="A14" t="s">
        <v>58</v>
      </c>
      <c r="B14" s="15"/>
      <c r="C14" s="15"/>
      <c r="D14" s="17"/>
      <c r="E14" s="17"/>
      <c r="F14" s="17"/>
      <c r="G14" s="17"/>
    </row>
    <row r="15" spans="1:7" x14ac:dyDescent="0.35">
      <c r="A15" s="4"/>
      <c r="B15" s="15"/>
      <c r="C15" s="15"/>
    </row>
    <row r="16" spans="1:7" x14ac:dyDescent="0.35">
      <c r="A16" s="27" t="s">
        <v>35</v>
      </c>
      <c r="B16" s="15"/>
      <c r="C16" s="15"/>
      <c r="D16" s="24"/>
      <c r="E16" s="24"/>
      <c r="F16" s="24"/>
      <c r="G16" s="24"/>
    </row>
    <row r="17" spans="1:8" x14ac:dyDescent="0.35">
      <c r="A17" s="4" t="s">
        <v>56</v>
      </c>
      <c r="B17" s="19">
        <v>0.21</v>
      </c>
      <c r="C17" s="19"/>
      <c r="D17" s="24"/>
      <c r="E17" s="24"/>
      <c r="F17" s="24"/>
      <c r="G17" s="24"/>
    </row>
    <row r="18" spans="1:8" x14ac:dyDescent="0.35">
      <c r="A18" s="4" t="s">
        <v>57</v>
      </c>
      <c r="B18" s="2">
        <v>0.04</v>
      </c>
      <c r="C18" s="2"/>
    </row>
    <row r="19" spans="1:8" ht="14.5" customHeight="1" x14ac:dyDescent="0.35">
      <c r="A19" t="s">
        <v>29</v>
      </c>
      <c r="B19" s="20">
        <f>B17*B18</f>
        <v>8.3999999999999995E-3</v>
      </c>
      <c r="E19" s="30"/>
      <c r="F19" s="30"/>
      <c r="G19" s="30"/>
    </row>
    <row r="20" spans="1:8" x14ac:dyDescent="0.35">
      <c r="A20" t="s">
        <v>32</v>
      </c>
      <c r="B20" s="20">
        <f>B17-B19</f>
        <v>0.2016</v>
      </c>
      <c r="E20" s="30"/>
      <c r="F20" s="30"/>
      <c r="G20" s="30"/>
    </row>
    <row r="21" spans="1:8" ht="14.5" customHeight="1" x14ac:dyDescent="0.35">
      <c r="A21" t="s">
        <v>100</v>
      </c>
      <c r="B21" s="20">
        <f>B18+B20</f>
        <v>0.24160000000000001</v>
      </c>
      <c r="C21" s="4"/>
      <c r="E21" s="30"/>
      <c r="F21" s="30"/>
      <c r="G21" s="30"/>
    </row>
    <row r="22" spans="1:8" x14ac:dyDescent="0.35">
      <c r="B22" s="20"/>
      <c r="C22" s="20"/>
      <c r="D22" s="20"/>
      <c r="E22" s="30"/>
      <c r="F22" s="30"/>
      <c r="G22" s="30"/>
    </row>
    <row r="23" spans="1:8" x14ac:dyDescent="0.35">
      <c r="A23" s="67" t="s">
        <v>6</v>
      </c>
      <c r="B23" s="66"/>
      <c r="C23" s="1"/>
      <c r="D23" s="1"/>
      <c r="E23" s="30"/>
      <c r="F23" s="30"/>
      <c r="G23" s="30"/>
      <c r="H23" s="1"/>
    </row>
    <row r="24" spans="1:8" x14ac:dyDescent="0.35">
      <c r="A24" s="68" t="s">
        <v>7</v>
      </c>
      <c r="B24" s="66"/>
      <c r="C24" s="1"/>
      <c r="D24" s="15"/>
      <c r="E24" s="30"/>
      <c r="F24" s="30"/>
      <c r="G24" s="30"/>
      <c r="H24" s="15"/>
    </row>
    <row r="25" spans="1:8" x14ac:dyDescent="0.35">
      <c r="A25" s="68" t="s">
        <v>3</v>
      </c>
      <c r="B25" s="69">
        <f>D12</f>
        <v>762652.79999999993</v>
      </c>
      <c r="C25" s="17"/>
      <c r="D25" s="15"/>
      <c r="E25" s="15"/>
      <c r="F25" s="21"/>
      <c r="G25" s="15"/>
      <c r="H25" s="15"/>
    </row>
    <row r="26" spans="1:8" x14ac:dyDescent="0.35">
      <c r="A26" s="68" t="s">
        <v>11</v>
      </c>
      <c r="B26" s="70">
        <f>E10</f>
        <v>151320</v>
      </c>
      <c r="C26" s="15"/>
      <c r="D26" s="15"/>
      <c r="E26" s="15"/>
      <c r="F26" s="15"/>
      <c r="G26" s="15"/>
      <c r="H26" s="15"/>
    </row>
    <row r="27" spans="1:8" x14ac:dyDescent="0.35">
      <c r="A27" s="68" t="s">
        <v>4</v>
      </c>
      <c r="B27" s="71">
        <v>0</v>
      </c>
      <c r="C27" s="1"/>
      <c r="D27" s="1"/>
      <c r="E27" s="1"/>
      <c r="F27" s="1"/>
      <c r="G27" s="1"/>
      <c r="H27" s="15"/>
    </row>
    <row r="28" spans="1:8" x14ac:dyDescent="0.35">
      <c r="A28" s="68" t="s">
        <v>8</v>
      </c>
      <c r="B28" s="69">
        <f>SUM(B25:B27)</f>
        <v>913972.79999999993</v>
      </c>
      <c r="C28" s="17"/>
      <c r="D28" s="1"/>
      <c r="E28" s="1"/>
      <c r="G28" s="1"/>
    </row>
    <row r="29" spans="1:8" x14ac:dyDescent="0.35">
      <c r="A29" s="68" t="s">
        <v>26</v>
      </c>
      <c r="B29" s="66"/>
      <c r="C29" s="1"/>
      <c r="D29" s="1"/>
      <c r="E29" s="1"/>
      <c r="F29" s="1"/>
      <c r="G29" s="1"/>
    </row>
    <row r="30" spans="1:8" x14ac:dyDescent="0.35">
      <c r="A30" s="68" t="s">
        <v>3</v>
      </c>
      <c r="B30" s="78">
        <f>F6+F9</f>
        <v>309456</v>
      </c>
      <c r="C30" s="25"/>
      <c r="D30" s="1"/>
      <c r="E30" s="1"/>
      <c r="F30" s="1"/>
      <c r="G30" s="1"/>
    </row>
    <row r="31" spans="1:8" x14ac:dyDescent="0.35">
      <c r="A31" s="68" t="s">
        <v>11</v>
      </c>
      <c r="B31" s="70">
        <f>G6+G9</f>
        <v>61400</v>
      </c>
      <c r="C31" s="15"/>
      <c r="D31" s="17"/>
      <c r="E31" s="17"/>
      <c r="F31" s="17"/>
      <c r="G31" s="17"/>
    </row>
    <row r="32" spans="1:8" x14ac:dyDescent="0.35">
      <c r="A32" s="68" t="s">
        <v>4</v>
      </c>
      <c r="B32" s="71">
        <v>0</v>
      </c>
      <c r="C32" s="1"/>
      <c r="D32" s="15"/>
      <c r="E32" s="15"/>
      <c r="F32" s="15"/>
      <c r="G32" s="15"/>
    </row>
    <row r="33" spans="1:7" x14ac:dyDescent="0.35">
      <c r="A33" s="68" t="s">
        <v>9</v>
      </c>
      <c r="B33" s="72">
        <f>SUM(B30:B32)</f>
        <v>370856</v>
      </c>
      <c r="C33" s="25"/>
      <c r="D33" s="1"/>
      <c r="E33" s="1"/>
      <c r="F33" s="1"/>
      <c r="G33" s="1"/>
    </row>
    <row r="34" spans="1:7" x14ac:dyDescent="0.35">
      <c r="A34" s="68" t="s">
        <v>10</v>
      </c>
      <c r="B34" s="70"/>
      <c r="C34" s="15"/>
      <c r="D34" s="17"/>
      <c r="E34" s="17"/>
      <c r="F34" s="17"/>
      <c r="G34" s="17"/>
    </row>
    <row r="35" spans="1:7" x14ac:dyDescent="0.35">
      <c r="A35" s="68" t="s">
        <v>3</v>
      </c>
      <c r="B35" s="69">
        <f>B25+B30</f>
        <v>1072108.7999999998</v>
      </c>
      <c r="C35" s="17"/>
      <c r="D35" s="1"/>
      <c r="E35" s="1"/>
      <c r="F35" s="1"/>
      <c r="G35" s="1"/>
    </row>
    <row r="36" spans="1:7" x14ac:dyDescent="0.35">
      <c r="A36" s="68" t="s">
        <v>11</v>
      </c>
      <c r="B36" s="70">
        <f>B26+B31</f>
        <v>212720</v>
      </c>
      <c r="C36" s="15"/>
      <c r="D36" s="25"/>
      <c r="E36" s="25"/>
      <c r="F36" s="1"/>
      <c r="G36" s="1"/>
    </row>
    <row r="37" spans="1:7" x14ac:dyDescent="0.35">
      <c r="A37" s="68" t="s">
        <v>4</v>
      </c>
      <c r="B37" s="71">
        <f>B27+B32</f>
        <v>0</v>
      </c>
      <c r="C37" s="1"/>
      <c r="D37" s="1"/>
      <c r="E37" s="1"/>
      <c r="F37" s="1"/>
      <c r="G37" s="1"/>
    </row>
    <row r="38" spans="1:7" ht="15" thickBot="1" x14ac:dyDescent="0.4">
      <c r="A38" s="68" t="s">
        <v>12</v>
      </c>
      <c r="B38" s="82">
        <f>SUM(B35:B37)</f>
        <v>1284828.7999999998</v>
      </c>
      <c r="C38" s="17"/>
      <c r="D38" s="1"/>
      <c r="E38" s="1"/>
      <c r="F38" s="1"/>
      <c r="G38" s="1"/>
    </row>
    <row r="39" spans="1:7" ht="15" thickTop="1" x14ac:dyDescent="0.35">
      <c r="D39" s="25"/>
      <c r="E39" s="25"/>
      <c r="F39" s="1"/>
      <c r="G39" s="1"/>
    </row>
    <row r="40" spans="1:7" x14ac:dyDescent="0.35">
      <c r="A40" s="73" t="s">
        <v>13</v>
      </c>
      <c r="B40" s="71" t="s">
        <v>1</v>
      </c>
      <c r="C40" s="71" t="s">
        <v>2</v>
      </c>
      <c r="E40" s="15"/>
      <c r="F40" s="15"/>
      <c r="G40" s="15"/>
    </row>
    <row r="41" spans="1:7" x14ac:dyDescent="0.35">
      <c r="A41" s="74" t="s">
        <v>14</v>
      </c>
      <c r="B41" s="69">
        <f>B5*B17</f>
        <v>1092000</v>
      </c>
      <c r="C41" s="75">
        <v>21</v>
      </c>
      <c r="E41" s="17"/>
      <c r="F41" s="17"/>
      <c r="G41" s="17"/>
    </row>
    <row r="42" spans="1:7" ht="15" customHeight="1" x14ac:dyDescent="0.35">
      <c r="A42" s="76" t="s">
        <v>15</v>
      </c>
      <c r="B42" s="70">
        <f>(B5*B18+B7*B18+B8*B18)*(100%-B17)</f>
        <v>168048.80000000002</v>
      </c>
      <c r="C42" s="77">
        <f>B42/B5*100</f>
        <v>3.2317076923076926</v>
      </c>
      <c r="E42" s="15"/>
      <c r="F42" s="15"/>
      <c r="G42" s="15"/>
    </row>
    <row r="43" spans="1:7" x14ac:dyDescent="0.35">
      <c r="A43" s="76" t="s">
        <v>16</v>
      </c>
      <c r="B43" s="66" t="s">
        <v>5</v>
      </c>
      <c r="C43" s="66" t="s">
        <v>5</v>
      </c>
      <c r="E43" s="1"/>
      <c r="F43" s="1"/>
      <c r="G43" s="1"/>
    </row>
    <row r="44" spans="1:7" ht="15" customHeight="1" x14ac:dyDescent="0.35">
      <c r="A44" s="76" t="s">
        <v>17</v>
      </c>
      <c r="B44" s="66" t="s">
        <v>5</v>
      </c>
      <c r="C44" s="66" t="s">
        <v>5</v>
      </c>
      <c r="E44" s="17"/>
      <c r="F44" s="17"/>
      <c r="G44" s="17"/>
    </row>
    <row r="45" spans="1:7" x14ac:dyDescent="0.35">
      <c r="A45" s="76" t="s">
        <v>18</v>
      </c>
      <c r="B45" s="66" t="s">
        <v>5</v>
      </c>
      <c r="C45" s="66" t="s">
        <v>5</v>
      </c>
    </row>
    <row r="46" spans="1:7" x14ac:dyDescent="0.35">
      <c r="A46" s="76" t="s">
        <v>19</v>
      </c>
      <c r="B46" s="78" t="s">
        <v>5</v>
      </c>
      <c r="C46" s="79" t="s">
        <v>5</v>
      </c>
    </row>
    <row r="47" spans="1:7" x14ac:dyDescent="0.35">
      <c r="A47" s="76" t="s">
        <v>20</v>
      </c>
      <c r="B47" s="78" t="s">
        <v>5</v>
      </c>
      <c r="C47" s="78" t="s">
        <v>5</v>
      </c>
    </row>
    <row r="48" spans="1:7" x14ac:dyDescent="0.35">
      <c r="A48" s="76" t="s">
        <v>21</v>
      </c>
      <c r="B48" s="80">
        <f>(B7+B8)*B17</f>
        <v>24780</v>
      </c>
      <c r="C48" s="81">
        <f>B48/B5*100</f>
        <v>0.47653846153846158</v>
      </c>
    </row>
    <row r="49" spans="1:3" ht="15" thickBot="1" x14ac:dyDescent="0.4">
      <c r="A49" s="74" t="s">
        <v>10</v>
      </c>
      <c r="B49" s="82">
        <f>SUM(B41:B48)</f>
        <v>1284828.8</v>
      </c>
      <c r="C49" s="83">
        <f>B49/B5*100</f>
        <v>24.708246153846154</v>
      </c>
    </row>
    <row r="50" spans="1:3" ht="15" thickTop="1" x14ac:dyDescent="0.35"/>
  </sheetData>
  <mergeCells count="3">
    <mergeCell ref="A1:G1"/>
    <mergeCell ref="D3:E3"/>
    <mergeCell ref="F3:G3"/>
  </mergeCells>
  <pageMargins left="0.7" right="0.7" top="0.75" bottom="0.75" header="0.3" footer="0.3"/>
  <pageSetup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D068-E94E-47DA-AAE6-69875B54E91C}">
  <sheetPr>
    <pageSetUpPr fitToPage="1"/>
  </sheetPr>
  <dimension ref="A1:J47"/>
  <sheetViews>
    <sheetView zoomScale="115" zoomScaleNormal="115" workbookViewId="0">
      <selection sqref="A1:I1"/>
    </sheetView>
  </sheetViews>
  <sheetFormatPr defaultRowHeight="14.5" x14ac:dyDescent="0.35"/>
  <cols>
    <col min="1" max="1" width="58.81640625" customWidth="1"/>
    <col min="2" max="2" width="12.81640625" customWidth="1"/>
    <col min="3" max="3" width="8" customWidth="1"/>
    <col min="4" max="7" width="11.81640625" customWidth="1"/>
    <col min="8" max="8" width="12.1796875" customWidth="1"/>
    <col min="9" max="9" width="11.1796875" customWidth="1"/>
    <col min="10" max="10" width="11.54296875" bestFit="1" customWidth="1"/>
  </cols>
  <sheetData>
    <row r="1" spans="1:9" ht="73" customHeight="1" x14ac:dyDescent="0.35">
      <c r="A1" s="221" t="s">
        <v>79</v>
      </c>
      <c r="B1" s="221"/>
      <c r="C1" s="221"/>
      <c r="D1" s="221"/>
      <c r="E1" s="221"/>
      <c r="F1" s="221"/>
      <c r="G1" s="221"/>
      <c r="H1" s="221"/>
      <c r="I1" s="221"/>
    </row>
    <row r="3" spans="1:9" ht="15" customHeight="1" x14ac:dyDescent="0.35">
      <c r="A3" s="34" t="s">
        <v>69</v>
      </c>
      <c r="D3" s="205" t="s">
        <v>33</v>
      </c>
      <c r="E3" s="206"/>
      <c r="F3" s="206"/>
      <c r="G3" s="220"/>
      <c r="H3" s="201" t="s">
        <v>34</v>
      </c>
      <c r="I3" s="202"/>
    </row>
    <row r="4" spans="1:9" ht="29" x14ac:dyDescent="0.35">
      <c r="D4" s="158" t="s">
        <v>25</v>
      </c>
      <c r="E4" s="157" t="s">
        <v>81</v>
      </c>
      <c r="F4" s="157" t="s">
        <v>63</v>
      </c>
      <c r="G4" s="157" t="s">
        <v>0</v>
      </c>
      <c r="H4" s="158" t="s">
        <v>25</v>
      </c>
      <c r="I4" s="157" t="s">
        <v>0</v>
      </c>
    </row>
    <row r="5" spans="1:9" x14ac:dyDescent="0.35">
      <c r="A5" t="s">
        <v>70</v>
      </c>
      <c r="B5" s="65">
        <v>13798000</v>
      </c>
      <c r="C5" s="22"/>
      <c r="D5" s="108"/>
      <c r="E5" s="15"/>
      <c r="F5" s="15"/>
      <c r="G5" s="181"/>
      <c r="H5" s="115"/>
      <c r="I5" s="109"/>
    </row>
    <row r="6" spans="1:9" x14ac:dyDescent="0.35">
      <c r="A6" t="s">
        <v>61</v>
      </c>
      <c r="B6" s="22">
        <v>580000</v>
      </c>
      <c r="C6" s="89"/>
      <c r="D6" s="169"/>
      <c r="E6" s="17"/>
      <c r="F6" s="17"/>
      <c r="G6" s="170"/>
      <c r="H6" s="171">
        <f>-B6*$B$17</f>
        <v>-113274</v>
      </c>
      <c r="I6" s="168">
        <f>-B6*$B$15</f>
        <v>-40600.000000000007</v>
      </c>
    </row>
    <row r="7" spans="1:9" x14ac:dyDescent="0.35">
      <c r="A7" t="s">
        <v>60</v>
      </c>
      <c r="B7" s="22">
        <v>-900000</v>
      </c>
      <c r="C7" s="89"/>
      <c r="D7" s="169"/>
      <c r="E7" s="17"/>
      <c r="F7" s="17"/>
      <c r="G7" s="170"/>
      <c r="H7" s="171"/>
      <c r="I7" s="168"/>
    </row>
    <row r="8" spans="1:9" x14ac:dyDescent="0.35">
      <c r="A8" t="s">
        <v>39</v>
      </c>
      <c r="B8" s="64">
        <v>60000</v>
      </c>
      <c r="C8" s="89"/>
      <c r="D8" s="169"/>
      <c r="E8" s="17"/>
      <c r="F8" s="17"/>
      <c r="G8" s="170"/>
      <c r="H8" s="171">
        <f>-B8*$B$17</f>
        <v>-11718</v>
      </c>
      <c r="I8" s="168">
        <f>-B8*$B$15</f>
        <v>-4200</v>
      </c>
    </row>
    <row r="9" spans="1:9" x14ac:dyDescent="0.35">
      <c r="A9" t="s">
        <v>52</v>
      </c>
      <c r="B9" s="65">
        <f>SUM(B5:B8)</f>
        <v>13538000</v>
      </c>
      <c r="C9" s="22"/>
      <c r="D9" s="169"/>
      <c r="E9" s="17">
        <f>B9*B15</f>
        <v>947660.00000000012</v>
      </c>
      <c r="F9" s="17">
        <v>9000</v>
      </c>
      <c r="G9" s="170">
        <f>E9-F9</f>
        <v>938660.00000000012</v>
      </c>
      <c r="H9" s="171"/>
      <c r="I9" s="168"/>
    </row>
    <row r="10" spans="1:9" x14ac:dyDescent="0.35">
      <c r="A10" t="s">
        <v>23</v>
      </c>
      <c r="B10" s="64">
        <f>-G9</f>
        <v>-938660.00000000012</v>
      </c>
      <c r="C10" s="22"/>
      <c r="D10" s="169"/>
      <c r="E10" s="17"/>
      <c r="F10" s="17"/>
      <c r="G10" s="170"/>
      <c r="H10" s="171"/>
      <c r="I10" s="168"/>
    </row>
    <row r="11" spans="1:9" x14ac:dyDescent="0.35">
      <c r="A11" t="s">
        <v>24</v>
      </c>
      <c r="B11" s="65">
        <f>SUM(B9:B10)</f>
        <v>12599340</v>
      </c>
      <c r="C11" s="22"/>
      <c r="D11" s="176">
        <f>B11*B14</f>
        <v>2645861.4</v>
      </c>
      <c r="E11" s="177"/>
      <c r="F11" s="177"/>
      <c r="G11" s="185"/>
      <c r="H11" s="180"/>
      <c r="I11" s="179"/>
    </row>
    <row r="12" spans="1:9" x14ac:dyDescent="0.35">
      <c r="B12" s="15"/>
      <c r="C12" s="15"/>
      <c r="D12" s="17"/>
      <c r="E12" s="17"/>
      <c r="F12" s="17"/>
      <c r="G12" s="17"/>
      <c r="H12" s="17"/>
      <c r="I12" s="17"/>
    </row>
    <row r="13" spans="1:9" x14ac:dyDescent="0.35">
      <c r="A13" s="27" t="s">
        <v>35</v>
      </c>
      <c r="B13" s="15"/>
      <c r="C13" s="15"/>
      <c r="D13" s="24"/>
      <c r="E13" s="24"/>
      <c r="F13" s="24"/>
      <c r="G13" s="24"/>
      <c r="H13" s="24"/>
      <c r="I13" s="24"/>
    </row>
    <row r="14" spans="1:9" x14ac:dyDescent="0.35">
      <c r="A14" s="4" t="s">
        <v>56</v>
      </c>
      <c r="B14" s="19">
        <v>0.21</v>
      </c>
      <c r="C14" s="19"/>
      <c r="D14" s="24"/>
      <c r="E14" s="24"/>
      <c r="F14" s="24"/>
      <c r="G14" s="24"/>
      <c r="H14" s="24"/>
      <c r="I14" s="24"/>
    </row>
    <row r="15" spans="1:9" x14ac:dyDescent="0.35">
      <c r="A15" s="4" t="s">
        <v>57</v>
      </c>
      <c r="B15" s="2">
        <v>7.0000000000000007E-2</v>
      </c>
      <c r="C15" s="2"/>
    </row>
    <row r="16" spans="1:9" ht="14.5" customHeight="1" x14ac:dyDescent="0.35">
      <c r="A16" t="s">
        <v>29</v>
      </c>
      <c r="B16" s="20">
        <f>B14*B15</f>
        <v>1.4700000000000001E-2</v>
      </c>
      <c r="E16" s="30"/>
      <c r="F16" s="30"/>
      <c r="G16" s="30"/>
      <c r="H16" s="30"/>
      <c r="I16" s="30"/>
    </row>
    <row r="17" spans="1:10" x14ac:dyDescent="0.35">
      <c r="A17" t="s">
        <v>32</v>
      </c>
      <c r="B17" s="20">
        <f>B14-B16</f>
        <v>0.1953</v>
      </c>
      <c r="E17" s="30"/>
      <c r="F17" s="30"/>
      <c r="G17" s="30"/>
      <c r="H17" s="30"/>
      <c r="I17" s="30"/>
    </row>
    <row r="18" spans="1:10" ht="14.5" customHeight="1" x14ac:dyDescent="0.35">
      <c r="A18" t="s">
        <v>100</v>
      </c>
      <c r="B18" s="20">
        <f>B15+B17</f>
        <v>0.26529999999999998</v>
      </c>
      <c r="C18" s="4"/>
      <c r="E18" s="30"/>
      <c r="F18" s="30"/>
      <c r="G18" s="30"/>
      <c r="H18" s="30"/>
      <c r="I18" s="30"/>
    </row>
    <row r="19" spans="1:10" x14ac:dyDescent="0.35">
      <c r="B19" s="20"/>
      <c r="C19" s="20"/>
      <c r="D19" s="20"/>
      <c r="E19" s="30"/>
      <c r="F19" s="30"/>
      <c r="G19" s="30"/>
      <c r="H19" s="30"/>
      <c r="I19" s="30"/>
    </row>
    <row r="20" spans="1:10" x14ac:dyDescent="0.35">
      <c r="A20" s="91" t="s">
        <v>6</v>
      </c>
      <c r="B20" s="92"/>
      <c r="C20" s="1"/>
      <c r="D20" s="1"/>
      <c r="E20" s="30"/>
      <c r="F20" s="30"/>
      <c r="G20" s="30"/>
      <c r="H20" s="30"/>
      <c r="I20" s="30"/>
      <c r="J20" s="1"/>
    </row>
    <row r="21" spans="1:10" x14ac:dyDescent="0.35">
      <c r="A21" s="93" t="s">
        <v>7</v>
      </c>
      <c r="B21" s="92"/>
      <c r="C21" s="1"/>
      <c r="D21" s="15"/>
      <c r="E21" s="30"/>
      <c r="F21" s="30"/>
      <c r="G21" s="30"/>
      <c r="H21" s="30"/>
      <c r="I21" s="30"/>
      <c r="J21" s="15"/>
    </row>
    <row r="22" spans="1:10" x14ac:dyDescent="0.35">
      <c r="A22" s="93" t="s">
        <v>3</v>
      </c>
      <c r="B22" s="94">
        <f>D11</f>
        <v>2645861.4</v>
      </c>
      <c r="C22" s="17"/>
      <c r="D22" s="15"/>
      <c r="E22" s="15"/>
      <c r="F22" s="15"/>
      <c r="G22" s="15"/>
      <c r="H22" s="21"/>
      <c r="I22" s="15"/>
      <c r="J22" s="15"/>
    </row>
    <row r="23" spans="1:10" x14ac:dyDescent="0.35">
      <c r="A23" s="93" t="s">
        <v>11</v>
      </c>
      <c r="B23" s="95">
        <f>G9</f>
        <v>938660.00000000012</v>
      </c>
      <c r="C23" s="15"/>
      <c r="D23" s="15"/>
      <c r="E23" s="15"/>
      <c r="F23" s="15"/>
      <c r="G23" s="15"/>
      <c r="H23" s="15"/>
      <c r="I23" s="15"/>
      <c r="J23" s="15"/>
    </row>
    <row r="24" spans="1:10" x14ac:dyDescent="0.35">
      <c r="A24" s="93" t="s">
        <v>4</v>
      </c>
      <c r="B24" s="96">
        <v>0</v>
      </c>
      <c r="C24" s="1"/>
      <c r="D24" s="1"/>
      <c r="E24" s="1"/>
      <c r="F24" s="1"/>
      <c r="G24" s="1"/>
      <c r="H24" s="1"/>
      <c r="I24" s="1"/>
      <c r="J24" s="15"/>
    </row>
    <row r="25" spans="1:10" x14ac:dyDescent="0.35">
      <c r="A25" s="93" t="s">
        <v>8</v>
      </c>
      <c r="B25" s="94">
        <f>SUM(B22:B24)</f>
        <v>3584521.4</v>
      </c>
      <c r="C25" s="17"/>
      <c r="D25" s="1"/>
      <c r="E25" s="1"/>
      <c r="F25" s="1"/>
      <c r="G25" s="1"/>
      <c r="I25" s="1"/>
    </row>
    <row r="26" spans="1:10" x14ac:dyDescent="0.35">
      <c r="A26" s="93" t="s">
        <v>26</v>
      </c>
      <c r="B26" s="92"/>
      <c r="C26" s="1"/>
      <c r="D26" s="1"/>
      <c r="E26" s="1"/>
      <c r="F26" s="1"/>
      <c r="G26" s="1"/>
      <c r="H26" s="1"/>
      <c r="I26" s="1"/>
    </row>
    <row r="27" spans="1:10" x14ac:dyDescent="0.35">
      <c r="A27" s="93" t="s">
        <v>3</v>
      </c>
      <c r="B27" s="97">
        <f>H6+H8</f>
        <v>-124992</v>
      </c>
      <c r="C27" s="25"/>
      <c r="D27" s="1"/>
      <c r="E27" s="1"/>
      <c r="F27" s="1"/>
      <c r="G27" s="1"/>
      <c r="H27" s="1"/>
      <c r="I27" s="1"/>
    </row>
    <row r="28" spans="1:10" x14ac:dyDescent="0.35">
      <c r="A28" s="93" t="s">
        <v>11</v>
      </c>
      <c r="B28" s="97">
        <f>I6+I8</f>
        <v>-44800.000000000007</v>
      </c>
      <c r="C28" s="15"/>
      <c r="D28" s="17"/>
      <c r="E28" s="17"/>
      <c r="F28" s="17"/>
      <c r="G28" s="17"/>
      <c r="H28" s="17"/>
      <c r="I28" s="17"/>
    </row>
    <row r="29" spans="1:10" x14ac:dyDescent="0.35">
      <c r="A29" s="93" t="s">
        <v>4</v>
      </c>
      <c r="B29" s="98">
        <v>0</v>
      </c>
      <c r="C29" s="1"/>
      <c r="D29" s="15"/>
      <c r="E29" s="15"/>
      <c r="F29" s="15"/>
      <c r="G29" s="15"/>
      <c r="H29" s="15"/>
      <c r="I29" s="15"/>
    </row>
    <row r="30" spans="1:10" x14ac:dyDescent="0.35">
      <c r="A30" s="93" t="s">
        <v>9</v>
      </c>
      <c r="B30" s="97">
        <f>SUM(B27:B29)</f>
        <v>-169792</v>
      </c>
      <c r="C30" s="25"/>
      <c r="D30" s="1"/>
      <c r="E30" s="1"/>
      <c r="F30" s="1"/>
      <c r="G30" s="1"/>
      <c r="H30" s="1"/>
      <c r="I30" s="1"/>
    </row>
    <row r="31" spans="1:10" x14ac:dyDescent="0.35">
      <c r="A31" s="93" t="s">
        <v>10</v>
      </c>
      <c r="B31" s="95"/>
      <c r="C31" s="15"/>
      <c r="D31" s="17"/>
      <c r="E31" s="17"/>
      <c r="F31" s="17"/>
      <c r="G31" s="17"/>
      <c r="H31" s="17"/>
      <c r="I31" s="17"/>
    </row>
    <row r="32" spans="1:10" x14ac:dyDescent="0.35">
      <c r="A32" s="93" t="s">
        <v>3</v>
      </c>
      <c r="B32" s="94">
        <f>B22+B27</f>
        <v>2520869.4</v>
      </c>
      <c r="C32" s="17"/>
      <c r="D32" s="1"/>
      <c r="E32" s="1"/>
      <c r="F32" s="1"/>
      <c r="G32" s="1"/>
      <c r="H32" s="1"/>
      <c r="I32" s="1"/>
    </row>
    <row r="33" spans="1:9" x14ac:dyDescent="0.35">
      <c r="A33" s="93" t="s">
        <v>11</v>
      </c>
      <c r="B33" s="95">
        <f>B23+B28</f>
        <v>893860.00000000012</v>
      </c>
      <c r="C33" s="15"/>
      <c r="D33" s="25"/>
      <c r="E33" s="25"/>
      <c r="F33" s="25"/>
      <c r="G33" s="25"/>
      <c r="H33" s="1"/>
      <c r="I33" s="1"/>
    </row>
    <row r="34" spans="1:9" x14ac:dyDescent="0.35">
      <c r="A34" s="93" t="s">
        <v>4</v>
      </c>
      <c r="B34" s="96">
        <f>B24+B29</f>
        <v>0</v>
      </c>
      <c r="C34" s="1"/>
      <c r="D34" s="1"/>
      <c r="E34" s="1"/>
      <c r="F34" s="1"/>
      <c r="G34" s="1"/>
      <c r="H34" s="1"/>
      <c r="I34" s="1"/>
    </row>
    <row r="35" spans="1:9" ht="15" thickBot="1" x14ac:dyDescent="0.4">
      <c r="A35" s="93" t="s">
        <v>12</v>
      </c>
      <c r="B35" s="99">
        <f>SUM(B32:B34)</f>
        <v>3414729.4</v>
      </c>
      <c r="C35" s="17"/>
      <c r="D35" s="1"/>
      <c r="E35" s="1"/>
      <c r="F35" s="1"/>
      <c r="G35" s="1"/>
      <c r="H35" s="1"/>
      <c r="I35" s="1"/>
    </row>
    <row r="36" spans="1:9" ht="15" thickTop="1" x14ac:dyDescent="0.35">
      <c r="D36" s="25"/>
      <c r="E36" s="25"/>
      <c r="F36" s="25"/>
      <c r="G36" s="25"/>
      <c r="H36" s="1"/>
      <c r="I36" s="1"/>
    </row>
    <row r="37" spans="1:9" x14ac:dyDescent="0.35">
      <c r="A37" s="100" t="s">
        <v>13</v>
      </c>
      <c r="B37" s="96" t="s">
        <v>1</v>
      </c>
      <c r="C37" s="96" t="s">
        <v>2</v>
      </c>
      <c r="E37" s="15"/>
      <c r="F37" s="15"/>
      <c r="G37" s="15"/>
      <c r="H37" s="15"/>
      <c r="I37" s="15"/>
    </row>
    <row r="38" spans="1:9" x14ac:dyDescent="0.35">
      <c r="A38" s="101" t="s">
        <v>14</v>
      </c>
      <c r="B38" s="94">
        <f>B5*B14</f>
        <v>2897580</v>
      </c>
      <c r="C38" s="102">
        <v>21</v>
      </c>
      <c r="E38" s="17"/>
      <c r="F38" s="17"/>
      <c r="G38" s="17"/>
      <c r="H38" s="17"/>
      <c r="I38" s="17"/>
    </row>
    <row r="39" spans="1:9" ht="15" customHeight="1" x14ac:dyDescent="0.35">
      <c r="A39" s="90" t="s">
        <v>15</v>
      </c>
      <c r="B39" s="95">
        <f>(B5*B15+B7*B15-F9)*(100%-B14)</f>
        <v>706149.40000000014</v>
      </c>
      <c r="C39" s="103">
        <f>B39/B5*100</f>
        <v>5.1177663429482543</v>
      </c>
      <c r="E39" s="15"/>
      <c r="F39" s="15"/>
      <c r="G39" s="15"/>
      <c r="H39" s="15"/>
      <c r="I39" s="15"/>
    </row>
    <row r="40" spans="1:9" x14ac:dyDescent="0.35">
      <c r="A40" s="90" t="s">
        <v>16</v>
      </c>
      <c r="B40" s="92" t="s">
        <v>5</v>
      </c>
      <c r="C40" s="92" t="s">
        <v>5</v>
      </c>
      <c r="E40" s="1"/>
      <c r="F40" s="1"/>
      <c r="G40" s="1"/>
      <c r="H40" s="1"/>
      <c r="I40" s="1"/>
    </row>
    <row r="41" spans="1:9" ht="15" customHeight="1" x14ac:dyDescent="0.35">
      <c r="A41" s="90" t="s">
        <v>17</v>
      </c>
      <c r="B41" s="92" t="s">
        <v>5</v>
      </c>
      <c r="C41" s="92" t="s">
        <v>5</v>
      </c>
      <c r="E41" s="17"/>
      <c r="F41" s="17"/>
      <c r="G41" s="17"/>
      <c r="H41" s="17"/>
      <c r="I41" s="17"/>
    </row>
    <row r="42" spans="1:9" x14ac:dyDescent="0.35">
      <c r="A42" s="90" t="s">
        <v>18</v>
      </c>
      <c r="B42" s="92" t="s">
        <v>5</v>
      </c>
      <c r="C42" s="92" t="s">
        <v>5</v>
      </c>
    </row>
    <row r="43" spans="1:9" x14ac:dyDescent="0.35">
      <c r="A43" s="90" t="s">
        <v>19</v>
      </c>
      <c r="B43" s="97" t="s">
        <v>5</v>
      </c>
      <c r="C43" s="104" t="s">
        <v>5</v>
      </c>
    </row>
    <row r="44" spans="1:9" x14ac:dyDescent="0.35">
      <c r="A44" s="90" t="s">
        <v>20</v>
      </c>
      <c r="B44" s="97" t="s">
        <v>5</v>
      </c>
      <c r="C44" s="97" t="s">
        <v>5</v>
      </c>
    </row>
    <row r="45" spans="1:9" x14ac:dyDescent="0.35">
      <c r="A45" s="90" t="s">
        <v>21</v>
      </c>
      <c r="B45" s="98">
        <f>B7*B14</f>
        <v>-189000</v>
      </c>
      <c r="C45" s="105">
        <f>B45/B5*100</f>
        <v>-1.3697637338744746</v>
      </c>
    </row>
    <row r="46" spans="1:9" ht="15" thickBot="1" x14ac:dyDescent="0.4">
      <c r="A46" s="101" t="s">
        <v>10</v>
      </c>
      <c r="B46" s="99">
        <f>SUM(B38:B45)</f>
        <v>3414729.4000000004</v>
      </c>
      <c r="C46" s="106">
        <f>B46/B5*100</f>
        <v>24.748002609073783</v>
      </c>
    </row>
    <row r="47" spans="1:9" ht="15" thickTop="1" x14ac:dyDescent="0.35"/>
  </sheetData>
  <mergeCells count="3">
    <mergeCell ref="A1:I1"/>
    <mergeCell ref="H3:I3"/>
    <mergeCell ref="D3:G3"/>
  </mergeCells>
  <pageMargins left="0.7" right="0.7" top="0.75" bottom="0.75" header="0.3" footer="0.3"/>
  <pageSetup scale="60" orientation="portrait" r:id="rId1"/>
</worksheet>
</file>

<file path=docMetadata/LabelInfo.xml><?xml version="1.0" encoding="utf-8"?>
<clbl:labelList xmlns:clbl="http://schemas.microsoft.com/office/2020/mipLabelMetadata">
  <clbl:label id="{22136781-9753-4c75-af28-68a078871ebf}" enabled="0" method="" siteId="{22136781-9753-4c75-af28-68a078871e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1a</vt:lpstr>
      <vt:lpstr>1b</vt:lpstr>
      <vt:lpstr>1c</vt:lpstr>
      <vt:lpstr>1d</vt:lpstr>
      <vt:lpstr>2a</vt:lpstr>
      <vt:lpstr>2b</vt:lpstr>
      <vt:lpstr>3</vt:lpstr>
      <vt:lpstr>4</vt:lpstr>
      <vt:lpstr>'1a'!Print_Area</vt:lpstr>
      <vt:lpstr>'1b'!Print_Area</vt:lpstr>
      <vt:lpstr>'1c'!Print_Area</vt:lpstr>
      <vt:lpstr>'1d'!Print_Area</vt:lpstr>
      <vt:lpstr>'2a'!Print_Area</vt:lpstr>
      <vt:lpstr>'2b'!Print_Area</vt:lpstr>
      <vt:lpstr>'3'!Print_Area</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2025-11-30T18:18:44Z</dcterms:created>
  <dcterms:modified xsi:type="dcterms:W3CDTF">2026-03-02T16:56:01Z</dcterms:modified>
</cp:coreProperties>
</file>